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x01\teach\stats_lecture1_Nov2021\"/>
    </mc:Choice>
  </mc:AlternateContent>
  <xr:revisionPtr revIDLastSave="0" documentId="13_ncr:1_{7034759C-608D-48DB-B5CA-2C343D4D823F}" xr6:coauthVersionLast="46" xr6:coauthVersionMax="46" xr10:uidLastSave="{00000000-0000-0000-0000-000000000000}"/>
  <bookViews>
    <workbookView xWindow="-108" yWindow="-108" windowWidth="23256" windowHeight="14016" activeTab="2" xr2:uid="{4C448CD6-A1B7-42FA-BE82-067FD19F059D}"/>
  </bookViews>
  <sheets>
    <sheet name="probability.examp.lect" sheetId="3" r:id="rId1"/>
    <sheet name="Q. probability" sheetId="1" r:id="rId2"/>
    <sheet name="A. probability" sheetId="4" r:id="rId3"/>
    <sheet name="MLE" sheetId="2" r:id="rId4"/>
  </sheets>
  <definedNames>
    <definedName name="solver_adj" localSheetId="3" hidden="1">MLE!$H$4:$H$5</definedName>
    <definedName name="solver_cvg" localSheetId="3" hidden="1">0.0001</definedName>
    <definedName name="solver_drv" localSheetId="3" hidden="1">1</definedName>
    <definedName name="solver_eng" localSheetId="3" hidden="1">1</definedName>
    <definedName name="solver_est" localSheetId="3" hidden="1">1</definedName>
    <definedName name="solver_itr" localSheetId="3" hidden="1">2147483647</definedName>
    <definedName name="solver_mip" localSheetId="3" hidden="1">2147483647</definedName>
    <definedName name="solver_mni" localSheetId="3" hidden="1">30</definedName>
    <definedName name="solver_mrt" localSheetId="3" hidden="1">0.075</definedName>
    <definedName name="solver_msl" localSheetId="3" hidden="1">2</definedName>
    <definedName name="solver_neg" localSheetId="3" hidden="1">1</definedName>
    <definedName name="solver_nod" localSheetId="3" hidden="1">2147483647</definedName>
    <definedName name="solver_num" localSheetId="3" hidden="1">0</definedName>
    <definedName name="solver_nwt" localSheetId="3" hidden="1">1</definedName>
    <definedName name="solver_opt" localSheetId="3" hidden="1">MLE!$H$12</definedName>
    <definedName name="solver_pre" localSheetId="3" hidden="1">0.000001</definedName>
    <definedName name="solver_rbv" localSheetId="3" hidden="1">1</definedName>
    <definedName name="solver_rlx" localSheetId="3" hidden="1">2</definedName>
    <definedName name="solver_rsd" localSheetId="3" hidden="1">0</definedName>
    <definedName name="solver_scl" localSheetId="3" hidden="1">1</definedName>
    <definedName name="solver_sho" localSheetId="3" hidden="1">2</definedName>
    <definedName name="solver_ssz" localSheetId="3" hidden="1">100</definedName>
    <definedName name="solver_tim" localSheetId="3" hidden="1">2147483647</definedName>
    <definedName name="solver_tol" localSheetId="3" hidden="1">0.01</definedName>
    <definedName name="solver_typ" localSheetId="3" hidden="1">1</definedName>
    <definedName name="solver_val" localSheetId="3" hidden="1">0</definedName>
    <definedName name="solver_ver" localSheetId="3" hidden="1">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2" l="1"/>
  <c r="D18" i="2"/>
  <c r="D6" i="2"/>
  <c r="D7" i="2"/>
  <c r="D8" i="2"/>
  <c r="D9" i="2"/>
  <c r="D10" i="2"/>
  <c r="D11" i="2"/>
  <c r="D12" i="2"/>
  <c r="D13" i="2"/>
  <c r="D14" i="2"/>
  <c r="D15" i="2"/>
  <c r="D16" i="2"/>
  <c r="D5" i="2"/>
  <c r="C6" i="2"/>
  <c r="C7" i="2"/>
  <c r="C8" i="2"/>
  <c r="C9" i="2"/>
  <c r="C10" i="2"/>
  <c r="C11" i="2"/>
  <c r="C12" i="2"/>
  <c r="C13" i="2"/>
  <c r="C14" i="2"/>
  <c r="C15" i="2"/>
  <c r="C16" i="2"/>
  <c r="C5" i="2"/>
  <c r="D3" i="2" s="1"/>
  <c r="H35" i="2"/>
  <c r="H20" i="2"/>
  <c r="H19" i="2"/>
  <c r="H34" i="2"/>
  <c r="E35" i="2"/>
  <c r="D35" i="2"/>
  <c r="C35" i="2"/>
  <c r="F23" i="4"/>
  <c r="J21" i="4"/>
  <c r="D14" i="4"/>
  <c r="D13" i="4"/>
  <c r="D12" i="4"/>
  <c r="C8" i="4"/>
  <c r="B8" i="4"/>
  <c r="C10" i="4"/>
  <c r="B10" i="4"/>
  <c r="K16" i="3"/>
  <c r="D18" i="3"/>
  <c r="H14" i="3"/>
  <c r="H13" i="3"/>
  <c r="H15" i="3"/>
  <c r="X21" i="2"/>
  <c r="D4" i="3"/>
  <c r="X5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R6" i="2"/>
  <c r="CS6" i="2"/>
  <c r="CT6" i="2"/>
  <c r="CU6" i="2"/>
  <c r="CV6" i="2"/>
  <c r="CW6" i="2"/>
  <c r="CX6" i="2"/>
  <c r="CY6" i="2"/>
  <c r="CZ6" i="2"/>
  <c r="DA6" i="2"/>
  <c r="DB6" i="2"/>
  <c r="DC6" i="2"/>
  <c r="DD6" i="2"/>
  <c r="DE6" i="2"/>
  <c r="DF6" i="2"/>
  <c r="DG6" i="2"/>
  <c r="DH6" i="2"/>
  <c r="DI6" i="2"/>
  <c r="DJ6" i="2"/>
  <c r="DK6" i="2"/>
  <c r="DL6" i="2"/>
  <c r="DM6" i="2"/>
  <c r="DN6" i="2"/>
  <c r="DO6" i="2"/>
  <c r="DP6" i="2"/>
  <c r="DQ6" i="2"/>
  <c r="DR6" i="2"/>
  <c r="DS6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R7" i="2"/>
  <c r="CS7" i="2"/>
  <c r="CT7" i="2"/>
  <c r="CU7" i="2"/>
  <c r="CV7" i="2"/>
  <c r="CW7" i="2"/>
  <c r="CX7" i="2"/>
  <c r="CY7" i="2"/>
  <c r="CZ7" i="2"/>
  <c r="DA7" i="2"/>
  <c r="DB7" i="2"/>
  <c r="DC7" i="2"/>
  <c r="DD7" i="2"/>
  <c r="DE7" i="2"/>
  <c r="DF7" i="2"/>
  <c r="DG7" i="2"/>
  <c r="DH7" i="2"/>
  <c r="DI7" i="2"/>
  <c r="DJ7" i="2"/>
  <c r="DK7" i="2"/>
  <c r="DL7" i="2"/>
  <c r="DM7" i="2"/>
  <c r="DN7" i="2"/>
  <c r="DO7" i="2"/>
  <c r="DP7" i="2"/>
  <c r="DQ7" i="2"/>
  <c r="DR7" i="2"/>
  <c r="DS7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R8" i="2"/>
  <c r="CS8" i="2"/>
  <c r="CT8" i="2"/>
  <c r="CU8" i="2"/>
  <c r="CV8" i="2"/>
  <c r="CW8" i="2"/>
  <c r="CX8" i="2"/>
  <c r="CY8" i="2"/>
  <c r="CZ8" i="2"/>
  <c r="DA8" i="2"/>
  <c r="DB8" i="2"/>
  <c r="DC8" i="2"/>
  <c r="DD8" i="2"/>
  <c r="DE8" i="2"/>
  <c r="DF8" i="2"/>
  <c r="DG8" i="2"/>
  <c r="DH8" i="2"/>
  <c r="DI8" i="2"/>
  <c r="DJ8" i="2"/>
  <c r="DK8" i="2"/>
  <c r="DL8" i="2"/>
  <c r="DM8" i="2"/>
  <c r="DN8" i="2"/>
  <c r="DO8" i="2"/>
  <c r="DP8" i="2"/>
  <c r="DQ8" i="2"/>
  <c r="DR8" i="2"/>
  <c r="DS8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R9" i="2"/>
  <c r="CS9" i="2"/>
  <c r="CT9" i="2"/>
  <c r="CU9" i="2"/>
  <c r="CV9" i="2"/>
  <c r="CW9" i="2"/>
  <c r="CX9" i="2"/>
  <c r="CY9" i="2"/>
  <c r="CZ9" i="2"/>
  <c r="DA9" i="2"/>
  <c r="DB9" i="2"/>
  <c r="DC9" i="2"/>
  <c r="DD9" i="2"/>
  <c r="DE9" i="2"/>
  <c r="DF9" i="2"/>
  <c r="DG9" i="2"/>
  <c r="DH9" i="2"/>
  <c r="DI9" i="2"/>
  <c r="DJ9" i="2"/>
  <c r="DK9" i="2"/>
  <c r="DL9" i="2"/>
  <c r="DM9" i="2"/>
  <c r="DN9" i="2"/>
  <c r="DO9" i="2"/>
  <c r="DP9" i="2"/>
  <c r="DQ9" i="2"/>
  <c r="DR9" i="2"/>
  <c r="DS9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R10" i="2"/>
  <c r="CS10" i="2"/>
  <c r="CT10" i="2"/>
  <c r="CU10" i="2"/>
  <c r="CV10" i="2"/>
  <c r="CW10" i="2"/>
  <c r="CX10" i="2"/>
  <c r="CY10" i="2"/>
  <c r="CZ10" i="2"/>
  <c r="DA10" i="2"/>
  <c r="DB10" i="2"/>
  <c r="DC10" i="2"/>
  <c r="DD10" i="2"/>
  <c r="DE10" i="2"/>
  <c r="DF10" i="2"/>
  <c r="DG10" i="2"/>
  <c r="DH10" i="2"/>
  <c r="DI10" i="2"/>
  <c r="DJ10" i="2"/>
  <c r="DK10" i="2"/>
  <c r="DL10" i="2"/>
  <c r="DM10" i="2"/>
  <c r="DN10" i="2"/>
  <c r="DO10" i="2"/>
  <c r="DP10" i="2"/>
  <c r="DQ10" i="2"/>
  <c r="DR10" i="2"/>
  <c r="DS10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R11" i="2"/>
  <c r="CS11" i="2"/>
  <c r="CT11" i="2"/>
  <c r="CU11" i="2"/>
  <c r="CV11" i="2"/>
  <c r="CW11" i="2"/>
  <c r="CX11" i="2"/>
  <c r="CY11" i="2"/>
  <c r="CZ11" i="2"/>
  <c r="DA11" i="2"/>
  <c r="DB11" i="2"/>
  <c r="DC11" i="2"/>
  <c r="DD11" i="2"/>
  <c r="DE11" i="2"/>
  <c r="DF11" i="2"/>
  <c r="DG11" i="2"/>
  <c r="DH11" i="2"/>
  <c r="DI11" i="2"/>
  <c r="DJ11" i="2"/>
  <c r="DK11" i="2"/>
  <c r="DL11" i="2"/>
  <c r="DM11" i="2"/>
  <c r="DN11" i="2"/>
  <c r="DO11" i="2"/>
  <c r="DP11" i="2"/>
  <c r="DQ11" i="2"/>
  <c r="DR11" i="2"/>
  <c r="DS11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R12" i="2"/>
  <c r="CS12" i="2"/>
  <c r="CT12" i="2"/>
  <c r="CU12" i="2"/>
  <c r="CV12" i="2"/>
  <c r="CW12" i="2"/>
  <c r="CX12" i="2"/>
  <c r="CY12" i="2"/>
  <c r="CZ12" i="2"/>
  <c r="DA12" i="2"/>
  <c r="DB12" i="2"/>
  <c r="DC12" i="2"/>
  <c r="DD12" i="2"/>
  <c r="DE12" i="2"/>
  <c r="DF12" i="2"/>
  <c r="DG12" i="2"/>
  <c r="DH12" i="2"/>
  <c r="DI12" i="2"/>
  <c r="DJ12" i="2"/>
  <c r="DK12" i="2"/>
  <c r="DL12" i="2"/>
  <c r="DM12" i="2"/>
  <c r="DN12" i="2"/>
  <c r="DO12" i="2"/>
  <c r="DP12" i="2"/>
  <c r="DQ12" i="2"/>
  <c r="DR12" i="2"/>
  <c r="DS12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AM13" i="2"/>
  <c r="AN13" i="2"/>
  <c r="AO13" i="2"/>
  <c r="AP13" i="2"/>
  <c r="AQ13" i="2"/>
  <c r="AR13" i="2"/>
  <c r="AS13" i="2"/>
  <c r="AT13" i="2"/>
  <c r="AU13" i="2"/>
  <c r="AV13" i="2"/>
  <c r="AW13" i="2"/>
  <c r="AX13" i="2"/>
  <c r="AY13" i="2"/>
  <c r="AZ13" i="2"/>
  <c r="BA13" i="2"/>
  <c r="BB13" i="2"/>
  <c r="BC13" i="2"/>
  <c r="BD13" i="2"/>
  <c r="BE13" i="2"/>
  <c r="BF13" i="2"/>
  <c r="BG13" i="2"/>
  <c r="BH13" i="2"/>
  <c r="BI13" i="2"/>
  <c r="BJ13" i="2"/>
  <c r="BK13" i="2"/>
  <c r="BL13" i="2"/>
  <c r="BM13" i="2"/>
  <c r="BN13" i="2"/>
  <c r="BO13" i="2"/>
  <c r="BP13" i="2"/>
  <c r="BQ13" i="2"/>
  <c r="BR13" i="2"/>
  <c r="BS13" i="2"/>
  <c r="BT13" i="2"/>
  <c r="BU13" i="2"/>
  <c r="BV13" i="2"/>
  <c r="BW13" i="2"/>
  <c r="BX13" i="2"/>
  <c r="BY13" i="2"/>
  <c r="BZ13" i="2"/>
  <c r="CA13" i="2"/>
  <c r="CB13" i="2"/>
  <c r="CC13" i="2"/>
  <c r="CD13" i="2"/>
  <c r="CE13" i="2"/>
  <c r="CF13" i="2"/>
  <c r="CG13" i="2"/>
  <c r="CH13" i="2"/>
  <c r="CI13" i="2"/>
  <c r="CJ13" i="2"/>
  <c r="CK13" i="2"/>
  <c r="CL13" i="2"/>
  <c r="CM13" i="2"/>
  <c r="CN13" i="2"/>
  <c r="CO13" i="2"/>
  <c r="CP13" i="2"/>
  <c r="CQ13" i="2"/>
  <c r="CR13" i="2"/>
  <c r="CS13" i="2"/>
  <c r="CT13" i="2"/>
  <c r="CU13" i="2"/>
  <c r="CV13" i="2"/>
  <c r="CW13" i="2"/>
  <c r="CX13" i="2"/>
  <c r="CY13" i="2"/>
  <c r="CZ13" i="2"/>
  <c r="DA13" i="2"/>
  <c r="DB13" i="2"/>
  <c r="DC13" i="2"/>
  <c r="DD13" i="2"/>
  <c r="DE13" i="2"/>
  <c r="DF13" i="2"/>
  <c r="DG13" i="2"/>
  <c r="DH13" i="2"/>
  <c r="DI13" i="2"/>
  <c r="DJ13" i="2"/>
  <c r="DK13" i="2"/>
  <c r="DL13" i="2"/>
  <c r="DM13" i="2"/>
  <c r="DN13" i="2"/>
  <c r="DO13" i="2"/>
  <c r="DP13" i="2"/>
  <c r="DQ13" i="2"/>
  <c r="DR13" i="2"/>
  <c r="DS13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CZ14" i="2"/>
  <c r="DA14" i="2"/>
  <c r="DB14" i="2"/>
  <c r="DC14" i="2"/>
  <c r="DD14" i="2"/>
  <c r="DE14" i="2"/>
  <c r="DF14" i="2"/>
  <c r="DG14" i="2"/>
  <c r="DH14" i="2"/>
  <c r="DI14" i="2"/>
  <c r="DJ14" i="2"/>
  <c r="DK14" i="2"/>
  <c r="DL14" i="2"/>
  <c r="DM14" i="2"/>
  <c r="DN14" i="2"/>
  <c r="DO14" i="2"/>
  <c r="DP14" i="2"/>
  <c r="DQ14" i="2"/>
  <c r="DR14" i="2"/>
  <c r="DS14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R15" i="2"/>
  <c r="CS15" i="2"/>
  <c r="CT15" i="2"/>
  <c r="CU15" i="2"/>
  <c r="CV15" i="2"/>
  <c r="CW15" i="2"/>
  <c r="CX15" i="2"/>
  <c r="CY15" i="2"/>
  <c r="CZ15" i="2"/>
  <c r="DA15" i="2"/>
  <c r="DB15" i="2"/>
  <c r="DC15" i="2"/>
  <c r="DD15" i="2"/>
  <c r="DE15" i="2"/>
  <c r="DF15" i="2"/>
  <c r="DG15" i="2"/>
  <c r="DH15" i="2"/>
  <c r="DI15" i="2"/>
  <c r="DJ15" i="2"/>
  <c r="DK15" i="2"/>
  <c r="DL15" i="2"/>
  <c r="DM15" i="2"/>
  <c r="DN15" i="2"/>
  <c r="DO15" i="2"/>
  <c r="DP15" i="2"/>
  <c r="DQ15" i="2"/>
  <c r="DR15" i="2"/>
  <c r="DS15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R16" i="2"/>
  <c r="CS16" i="2"/>
  <c r="CT16" i="2"/>
  <c r="CU16" i="2"/>
  <c r="CV16" i="2"/>
  <c r="CW16" i="2"/>
  <c r="CX16" i="2"/>
  <c r="CY16" i="2"/>
  <c r="CZ16" i="2"/>
  <c r="DA16" i="2"/>
  <c r="DB16" i="2"/>
  <c r="DC16" i="2"/>
  <c r="DD16" i="2"/>
  <c r="DE16" i="2"/>
  <c r="DF16" i="2"/>
  <c r="DG16" i="2"/>
  <c r="DH16" i="2"/>
  <c r="DI16" i="2"/>
  <c r="DJ16" i="2"/>
  <c r="DK16" i="2"/>
  <c r="DL16" i="2"/>
  <c r="DM16" i="2"/>
  <c r="DN16" i="2"/>
  <c r="DO16" i="2"/>
  <c r="DP16" i="2"/>
  <c r="DQ16" i="2"/>
  <c r="DR16" i="2"/>
  <c r="DS16" i="2"/>
  <c r="Y5" i="2"/>
  <c r="Z5" i="2"/>
  <c r="AA5" i="2"/>
  <c r="AB5" i="2"/>
  <c r="AC5" i="2"/>
  <c r="AD5" i="2"/>
  <c r="AE5" i="2"/>
  <c r="AF5" i="2"/>
  <c r="AG5" i="2"/>
  <c r="AH5" i="2"/>
  <c r="AI5" i="2"/>
  <c r="AJ5" i="2"/>
  <c r="AK5" i="2"/>
  <c r="AL5" i="2"/>
  <c r="AM5" i="2"/>
  <c r="AN5" i="2"/>
  <c r="AO5" i="2"/>
  <c r="AP5" i="2"/>
  <c r="AQ5" i="2"/>
  <c r="AR5" i="2"/>
  <c r="AS5" i="2"/>
  <c r="AT5" i="2"/>
  <c r="AU5" i="2"/>
  <c r="AV5" i="2"/>
  <c r="AW5" i="2"/>
  <c r="AX5" i="2"/>
  <c r="AY5" i="2"/>
  <c r="AZ5" i="2"/>
  <c r="BA5" i="2"/>
  <c r="BB5" i="2"/>
  <c r="BC5" i="2"/>
  <c r="BD5" i="2"/>
  <c r="BE5" i="2"/>
  <c r="BF5" i="2"/>
  <c r="BG5" i="2"/>
  <c r="BH5" i="2"/>
  <c r="BI5" i="2"/>
  <c r="BJ5" i="2"/>
  <c r="BK5" i="2"/>
  <c r="BL5" i="2"/>
  <c r="BM5" i="2"/>
  <c r="BN5" i="2"/>
  <c r="BO5" i="2"/>
  <c r="BP5" i="2"/>
  <c r="BQ5" i="2"/>
  <c r="BR5" i="2"/>
  <c r="BS5" i="2"/>
  <c r="BT5" i="2"/>
  <c r="BU5" i="2"/>
  <c r="BV5" i="2"/>
  <c r="BW5" i="2"/>
  <c r="BX5" i="2"/>
  <c r="BY5" i="2"/>
  <c r="BZ5" i="2"/>
  <c r="CA5" i="2"/>
  <c r="CB5" i="2"/>
  <c r="CC5" i="2"/>
  <c r="CD5" i="2"/>
  <c r="CE5" i="2"/>
  <c r="CF5" i="2"/>
  <c r="CG5" i="2"/>
  <c r="CH5" i="2"/>
  <c r="CI5" i="2"/>
  <c r="CJ5" i="2"/>
  <c r="CK5" i="2"/>
  <c r="CL5" i="2"/>
  <c r="CM5" i="2"/>
  <c r="CN5" i="2"/>
  <c r="CO5" i="2"/>
  <c r="CP5" i="2"/>
  <c r="CQ5" i="2"/>
  <c r="CR5" i="2"/>
  <c r="CS5" i="2"/>
  <c r="CT5" i="2"/>
  <c r="CU5" i="2"/>
  <c r="CV5" i="2"/>
  <c r="CW5" i="2"/>
  <c r="CX5" i="2"/>
  <c r="CY5" i="2"/>
  <c r="CZ5" i="2"/>
  <c r="DA5" i="2"/>
  <c r="DB5" i="2"/>
  <c r="DC5" i="2"/>
  <c r="DD5" i="2"/>
  <c r="DE5" i="2"/>
  <c r="DF5" i="2"/>
  <c r="DG5" i="2"/>
  <c r="DH5" i="2"/>
  <c r="DI5" i="2"/>
  <c r="DJ5" i="2"/>
  <c r="DK5" i="2"/>
  <c r="DL5" i="2"/>
  <c r="DM5" i="2"/>
  <c r="DN5" i="2"/>
  <c r="DO5" i="2"/>
  <c r="DP5" i="2"/>
  <c r="DQ5" i="2"/>
  <c r="DR5" i="2"/>
  <c r="DS5" i="2"/>
  <c r="C3" i="2"/>
  <c r="H12" i="2" l="1"/>
  <c r="G20" i="4"/>
  <c r="G19" i="4"/>
  <c r="D3" i="3"/>
  <c r="C5" i="3"/>
  <c r="B5" i="3"/>
  <c r="B36" i="2"/>
  <c r="B37" i="2"/>
  <c r="B38" i="2"/>
  <c r="B39" i="2"/>
  <c r="B40" i="2"/>
  <c r="B41" i="2"/>
  <c r="B42" i="2"/>
  <c r="B43" i="2"/>
  <c r="B44" i="2"/>
  <c r="B45" i="2"/>
  <c r="B46" i="2"/>
  <c r="B35" i="2"/>
  <c r="A36" i="2"/>
  <c r="A37" i="2"/>
  <c r="A38" i="2"/>
  <c r="A39" i="2"/>
  <c r="A40" i="2"/>
  <c r="A41" i="2"/>
  <c r="A42" i="2"/>
  <c r="A43" i="2"/>
  <c r="A44" i="2"/>
  <c r="A45" i="2"/>
  <c r="A46" i="2"/>
  <c r="A35" i="2"/>
  <c r="E5" i="2"/>
  <c r="AZ19" i="2" l="1"/>
  <c r="AZ21" i="2" s="1"/>
  <c r="AB19" i="2"/>
  <c r="AB21" i="2" s="1"/>
  <c r="BD19" i="2"/>
  <c r="BD21" i="2" s="1"/>
  <c r="DP19" i="2"/>
  <c r="DP21" i="2" s="1"/>
  <c r="CS19" i="2"/>
  <c r="CS21" i="2" s="1"/>
  <c r="BO19" i="2"/>
  <c r="BO21" i="2" s="1"/>
  <c r="AK19" i="2"/>
  <c r="AK21" i="2" s="1"/>
  <c r="CW19" i="2"/>
  <c r="CW21" i="2" s="1"/>
  <c r="AT19" i="2"/>
  <c r="AT21" i="2" s="1"/>
  <c r="DF19" i="2"/>
  <c r="DF21" i="2" s="1"/>
  <c r="BC19" i="2"/>
  <c r="BC21" i="2" s="1"/>
  <c r="BF19" i="2"/>
  <c r="BF21" i="2" s="1"/>
  <c r="CT19" i="2"/>
  <c r="CT21" i="2" s="1"/>
  <c r="AE19" i="2"/>
  <c r="AE21" i="2" s="1"/>
  <c r="BL19" i="2"/>
  <c r="BL21" i="2" s="1"/>
  <c r="AO19" i="2"/>
  <c r="AO21" i="2" s="1"/>
  <c r="DA19" i="2"/>
  <c r="DA21" i="2" s="1"/>
  <c r="BW19" i="2"/>
  <c r="BW21" i="2" s="1"/>
  <c r="AS19" i="2"/>
  <c r="AS21" i="2" s="1"/>
  <c r="DE19" i="2"/>
  <c r="DE21" i="2" s="1"/>
  <c r="BB19" i="2"/>
  <c r="BB21" i="2" s="1"/>
  <c r="DN19" i="2"/>
  <c r="DN21" i="2" s="1"/>
  <c r="BK19" i="2"/>
  <c r="BK21" i="2" s="1"/>
  <c r="CD19" i="2"/>
  <c r="CD21" i="2" s="1"/>
  <c r="BP19" i="2"/>
  <c r="BP21" i="2" s="1"/>
  <c r="AW19" i="2"/>
  <c r="AW21" i="2" s="1"/>
  <c r="DM19" i="2"/>
  <c r="DM21" i="2" s="1"/>
  <c r="AP19" i="2"/>
  <c r="AP21" i="2" s="1"/>
  <c r="AG19" i="2"/>
  <c r="AG21" i="2" s="1"/>
  <c r="CB19" i="2"/>
  <c r="CB21" i="2" s="1"/>
  <c r="BE19" i="2"/>
  <c r="BE21" i="2" s="1"/>
  <c r="DQ19" i="2"/>
  <c r="DQ21" i="2" s="1"/>
  <c r="CM19" i="2"/>
  <c r="CM21" i="2" s="1"/>
  <c r="BI19" i="2"/>
  <c r="BI21" i="2" s="1"/>
  <c r="DO19" i="2"/>
  <c r="DO21" i="2" s="1"/>
  <c r="BR19" i="2"/>
  <c r="BR21" i="2" s="1"/>
  <c r="CL19" i="2"/>
  <c r="CL21" i="2" s="1"/>
  <c r="CA19" i="2"/>
  <c r="CA21" i="2" s="1"/>
  <c r="CN19" i="2"/>
  <c r="CN21" i="2" s="1"/>
  <c r="BN19" i="2"/>
  <c r="BN21" i="2" s="1"/>
  <c r="AA19" i="2"/>
  <c r="AA21" i="2" s="1"/>
  <c r="CE19" i="2"/>
  <c r="CE21" i="2" s="1"/>
  <c r="DL19" i="2"/>
  <c r="DL21" i="2" s="1"/>
  <c r="X19" i="2"/>
  <c r="Y19" i="2"/>
  <c r="Y21" i="2" s="1"/>
  <c r="CJ19" i="2"/>
  <c r="CJ21" i="2" s="1"/>
  <c r="BM19" i="2"/>
  <c r="BM21" i="2" s="1"/>
  <c r="AI19" i="2"/>
  <c r="AI21" i="2" s="1"/>
  <c r="CU19" i="2"/>
  <c r="CU21" i="2" s="1"/>
  <c r="BQ19" i="2"/>
  <c r="BQ21" i="2" s="1"/>
  <c r="BV19" i="2"/>
  <c r="BV21" i="2" s="1"/>
  <c r="BZ19" i="2"/>
  <c r="BZ21" i="2" s="1"/>
  <c r="AJ19" i="2"/>
  <c r="AJ21" i="2" s="1"/>
  <c r="CI19" i="2"/>
  <c r="CI21" i="2" s="1"/>
  <c r="AH19" i="2"/>
  <c r="AH21" i="2" s="1"/>
  <c r="DR19" i="2"/>
  <c r="DR21" i="2" s="1"/>
  <c r="DI19" i="2"/>
  <c r="DI21" i="2" s="1"/>
  <c r="BJ19" i="2"/>
  <c r="BJ21" i="2" s="1"/>
  <c r="AR19" i="2"/>
  <c r="AR21" i="2" s="1"/>
  <c r="AF19" i="2"/>
  <c r="AF21" i="2" s="1"/>
  <c r="AC19" i="2"/>
  <c r="AC21" i="2" s="1"/>
  <c r="CR19" i="2"/>
  <c r="CR21" i="2" s="1"/>
  <c r="BU19" i="2"/>
  <c r="BU21" i="2" s="1"/>
  <c r="AQ19" i="2"/>
  <c r="AQ21" i="2" s="1"/>
  <c r="DC19" i="2"/>
  <c r="DC21" i="2" s="1"/>
  <c r="BY19" i="2"/>
  <c r="BY21" i="2" s="1"/>
  <c r="DB19" i="2"/>
  <c r="DB21" i="2" s="1"/>
  <c r="CH19" i="2"/>
  <c r="CH21" i="2" s="1"/>
  <c r="CV19" i="2"/>
  <c r="CV21" i="2" s="1"/>
  <c r="CQ19" i="2"/>
  <c r="CQ21" i="2" s="1"/>
  <c r="DJ19" i="2"/>
  <c r="DJ21" i="2" s="1"/>
  <c r="BH19" i="2"/>
  <c r="BH21" i="2" s="1"/>
  <c r="BT19" i="2"/>
  <c r="BT21" i="2" s="1"/>
  <c r="BA19" i="2"/>
  <c r="BA21" i="2" s="1"/>
  <c r="BS19" i="2"/>
  <c r="BS21" i="2" s="1"/>
  <c r="AD19" i="2"/>
  <c r="AD21" i="2" s="1"/>
  <c r="AN19" i="2"/>
  <c r="AN21" i="2" s="1"/>
  <c r="CZ19" i="2"/>
  <c r="CZ21" i="2" s="1"/>
  <c r="CC19" i="2"/>
  <c r="CC21" i="2" s="1"/>
  <c r="AY19" i="2"/>
  <c r="AY21" i="2" s="1"/>
  <c r="DK19" i="2"/>
  <c r="DK21" i="2" s="1"/>
  <c r="CG19" i="2"/>
  <c r="CG21" i="2" s="1"/>
  <c r="CF19" i="2"/>
  <c r="CF21" i="2" s="1"/>
  <c r="CP19" i="2"/>
  <c r="CP21" i="2" s="1"/>
  <c r="AM19" i="2"/>
  <c r="AM21" i="2" s="1"/>
  <c r="CY19" i="2"/>
  <c r="CY21" i="2" s="1"/>
  <c r="BX19" i="2"/>
  <c r="BX21" i="2" s="1"/>
  <c r="DD19" i="2"/>
  <c r="DD21" i="2" s="1"/>
  <c r="Z19" i="2"/>
  <c r="Z21" i="2" s="1"/>
  <c r="AV19" i="2"/>
  <c r="AV21" i="2" s="1"/>
  <c r="DH19" i="2"/>
  <c r="DH21" i="2" s="1"/>
  <c r="CK19" i="2"/>
  <c r="CK21" i="2" s="1"/>
  <c r="BG19" i="2"/>
  <c r="BG21" i="2" s="1"/>
  <c r="DS19" i="2"/>
  <c r="DS21" i="2" s="1"/>
  <c r="CO19" i="2"/>
  <c r="CO21" i="2" s="1"/>
  <c r="AL19" i="2"/>
  <c r="AL21" i="2" s="1"/>
  <c r="CX19" i="2"/>
  <c r="CX21" i="2" s="1"/>
  <c r="AU19" i="2"/>
  <c r="AU21" i="2" s="1"/>
  <c r="DG19" i="2"/>
  <c r="DG21" i="2" s="1"/>
  <c r="AX19" i="2"/>
  <c r="AX21" i="2" s="1"/>
  <c r="A47" i="2"/>
  <c r="B9" i="4"/>
  <c r="D5" i="3"/>
  <c r="B47" i="2"/>
  <c r="C9" i="4" l="1"/>
  <c r="D9" i="4" s="1"/>
  <c r="C36" i="2"/>
  <c r="D36" i="2"/>
  <c r="E36" i="2"/>
  <c r="C37" i="2"/>
  <c r="D37" i="2"/>
  <c r="E37" i="2"/>
  <c r="C38" i="2"/>
  <c r="D38" i="2"/>
  <c r="E38" i="2"/>
  <c r="C39" i="2"/>
  <c r="D39" i="2"/>
  <c r="E39" i="2"/>
  <c r="C40" i="2"/>
  <c r="D40" i="2"/>
  <c r="E40" i="2"/>
  <c r="C41" i="2"/>
  <c r="D41" i="2"/>
  <c r="E41" i="2"/>
  <c r="C42" i="2"/>
  <c r="D42" i="2"/>
  <c r="E42" i="2"/>
  <c r="C43" i="2"/>
  <c r="D43" i="2"/>
  <c r="E43" i="2"/>
  <c r="C44" i="2"/>
  <c r="D44" i="2"/>
  <c r="E44" i="2"/>
  <c r="C45" i="2"/>
  <c r="D45" i="2"/>
  <c r="E45" i="2"/>
  <c r="C46" i="2"/>
  <c r="D46" i="2"/>
  <c r="E46" i="2"/>
  <c r="C32" i="2"/>
  <c r="B32" i="2"/>
  <c r="B33" i="2"/>
  <c r="C31" i="2"/>
  <c r="B31" i="2"/>
  <c r="D8" i="4" l="1"/>
  <c r="D47" i="2"/>
  <c r="E47" i="2"/>
  <c r="C47" i="2"/>
</calcChain>
</file>

<file path=xl/sharedStrings.xml><?xml version="1.0" encoding="utf-8"?>
<sst xmlns="http://schemas.openxmlformats.org/spreadsheetml/2006/main" count="385" uniqueCount="371">
  <si>
    <t>total</t>
  </si>
  <si>
    <t>test +</t>
  </si>
  <si>
    <t>test -</t>
  </si>
  <si>
    <t>COVID +</t>
  </si>
  <si>
    <t>COVID -</t>
  </si>
  <si>
    <t>COVID infection rate:</t>
  </si>
  <si>
    <t>P(COVID+ &amp; test +)</t>
  </si>
  <si>
    <t>Bayes rules:</t>
  </si>
  <si>
    <t>P(COVID+ | test +) =  [ P(test + | COVID +) * P(COVID +) ]/ P(test +)</t>
  </si>
  <si>
    <t>testing accuracy:</t>
  </si>
  <si>
    <t>observing y value given the parameters of a an b:</t>
  </si>
  <si>
    <t>Y: sales</t>
  </si>
  <si>
    <t>X: Adver</t>
  </si>
  <si>
    <t>slope</t>
  </si>
  <si>
    <t>intercept</t>
  </si>
  <si>
    <t>mean</t>
  </si>
  <si>
    <t>N</t>
  </si>
  <si>
    <t>XY</t>
  </si>
  <si>
    <t>X2</t>
  </si>
  <si>
    <t>Y2</t>
  </si>
  <si>
    <t>a=</t>
  </si>
  <si>
    <t>b=</t>
  </si>
  <si>
    <t>Y_hat</t>
  </si>
  <si>
    <t>Sum of LL=</t>
  </si>
  <si>
    <t>Y: pig weight</t>
  </si>
  <si>
    <t>X: feed / day</t>
  </si>
  <si>
    <t>least square estimates:</t>
  </si>
  <si>
    <t>SD</t>
  </si>
  <si>
    <t>Test</t>
  </si>
  <si>
    <t>Disease</t>
  </si>
  <si>
    <t>No</t>
  </si>
  <si>
    <t>yes</t>
  </si>
  <si>
    <t>Total</t>
  </si>
  <si>
    <t>-ve</t>
  </si>
  <si>
    <t>+ve</t>
  </si>
  <si>
    <t xml:space="preserve">P(test + | disease) = </t>
  </si>
  <si>
    <t xml:space="preserve">testing accuracy = count of ve + / count of Disease total = </t>
  </si>
  <si>
    <t xml:space="preserve">P(disease) = </t>
  </si>
  <si>
    <t xml:space="preserve">prevalence of disease = count of Disease total / grand total = </t>
  </si>
  <si>
    <t xml:space="preserve">P(test +ve) = </t>
  </si>
  <si>
    <t xml:space="preserve">probability of total positive testing = count of ve + / grand total = </t>
  </si>
  <si>
    <t xml:space="preserve">P(disease | test +) = </t>
  </si>
  <si>
    <t>probability of total positive testing = [testing accuracy * prevalance + ( 1 - testing accuracy ) * ( 1 - prevalance) ] =</t>
  </si>
  <si>
    <t>What is the probability of COVID if you test positive?</t>
  </si>
  <si>
    <t xml:space="preserve">P(test + | COVID) = </t>
  </si>
  <si>
    <t xml:space="preserve">P(COVID) = </t>
  </si>
  <si>
    <t xml:space="preserve">P(COVID | test +) = </t>
  </si>
  <si>
    <t>Build 2x2 table</t>
  </si>
  <si>
    <t xml:space="preserve">P(test + | COVID) * P(COVID) / P(test +ve) = </t>
  </si>
  <si>
    <t>sigma.sq1</t>
  </si>
  <si>
    <t>sigma.sq2</t>
  </si>
  <si>
    <t>sigma.sq3</t>
  </si>
  <si>
    <t>sigma.sq4</t>
  </si>
  <si>
    <t>sigma.sq5</t>
  </si>
  <si>
    <t>sigma.sq6</t>
  </si>
  <si>
    <t>sigma.sq7</t>
  </si>
  <si>
    <t>sigma.sq8</t>
  </si>
  <si>
    <t>sigma.sq9</t>
  </si>
  <si>
    <t>sigma.sq10</t>
  </si>
  <si>
    <t>sigma.sq11</t>
  </si>
  <si>
    <t>Y-Y_hat.sq1</t>
  </si>
  <si>
    <t>Y-Y_hat.sq2</t>
  </si>
  <si>
    <t>Y-Y_hat.sq3</t>
  </si>
  <si>
    <t>Y-Y_hat.sq4</t>
  </si>
  <si>
    <t>Y-Y_hat.sq5</t>
  </si>
  <si>
    <t>Y-Y_hat.sq6</t>
  </si>
  <si>
    <t>Y-Y_hat.sq7</t>
  </si>
  <si>
    <t>Y-Y_hat.sq8</t>
  </si>
  <si>
    <t>Y-Y_hat.sq9</t>
  </si>
  <si>
    <t>Y-Y_hat.sq10</t>
  </si>
  <si>
    <t>Y-Y_hat.sq11</t>
  </si>
  <si>
    <t>Y-Y_hat.sq12</t>
  </si>
  <si>
    <t>Y-Y_hat.sq13</t>
  </si>
  <si>
    <t>Y-Y_hat.sq14</t>
  </si>
  <si>
    <t>Y-Y_hat.sq15</t>
  </si>
  <si>
    <t>Y-Y_hat.sq16</t>
  </si>
  <si>
    <t>Y-Y_hat.sq17</t>
  </si>
  <si>
    <t>Y-Y_hat.sq18</t>
  </si>
  <si>
    <t>Y-Y_hat.sq19</t>
  </si>
  <si>
    <t>Y-Y_hat.sq20</t>
  </si>
  <si>
    <t>Y-Y_hat.sq21</t>
  </si>
  <si>
    <t>Y-Y_hat.sq22</t>
  </si>
  <si>
    <t>Y-Y_hat.sq23</t>
  </si>
  <si>
    <t>Y-Y_hat.sq24</t>
  </si>
  <si>
    <t>Y-Y_hat.sq25</t>
  </si>
  <si>
    <t>Y-Y_hat.sq26</t>
  </si>
  <si>
    <t>Y-Y_hat.sq27</t>
  </si>
  <si>
    <t>Y-Y_hat.sq28</t>
  </si>
  <si>
    <t>Y-Y_hat.sq29</t>
  </si>
  <si>
    <t>Y-Y_hat.sq30</t>
  </si>
  <si>
    <t>Y-Y_hat.sq31</t>
  </si>
  <si>
    <t>Y-Y_hat.sq32</t>
  </si>
  <si>
    <t>Y-Y_hat.sq33</t>
  </si>
  <si>
    <t>Y-Y_hat.sq34</t>
  </si>
  <si>
    <t>Y-Y_hat.sq35</t>
  </si>
  <si>
    <t>Y-Y_hat.sq36</t>
  </si>
  <si>
    <t>Y-Y_hat.sq37</t>
  </si>
  <si>
    <t>Y-Y_hat.sq38</t>
  </si>
  <si>
    <t>Y-Y_hat.sq39</t>
  </si>
  <si>
    <t>Y-Y_hat.sq40</t>
  </si>
  <si>
    <t>Y-Y_hat.sq41</t>
  </si>
  <si>
    <t>Y-Y_hat.sq42</t>
  </si>
  <si>
    <t>Y-Y_hat.sq43</t>
  </si>
  <si>
    <t>Y-Y_hat.sq44</t>
  </si>
  <si>
    <t>Y-Y_hat.sq45</t>
  </si>
  <si>
    <t>Y-Y_hat.sq46</t>
  </si>
  <si>
    <t>Y-Y_hat.sq47</t>
  </si>
  <si>
    <t>Y-Y_hat.sq48</t>
  </si>
  <si>
    <t>Y-Y_hat.sq49</t>
  </si>
  <si>
    <t>Y-Y_hat.sq50</t>
  </si>
  <si>
    <t>Y-Y_hat.sq51</t>
  </si>
  <si>
    <t>Y-Y_hat.sq52</t>
  </si>
  <si>
    <t>Y-Y_hat.sq53</t>
  </si>
  <si>
    <t>Y-Y_hat.sq54</t>
  </si>
  <si>
    <t>Y-Y_hat.sq55</t>
  </si>
  <si>
    <t>Y-Y_hat.sq56</t>
  </si>
  <si>
    <t>Y-Y_hat.sq57</t>
  </si>
  <si>
    <t>Y-Y_hat.sq58</t>
  </si>
  <si>
    <t>Y-Y_hat.sq59</t>
  </si>
  <si>
    <t>Y-Y_hat.sq60</t>
  </si>
  <si>
    <t>Y-Y_hat.sq61</t>
  </si>
  <si>
    <t>Y-Y_hat.sq62</t>
  </si>
  <si>
    <t>Y-Y_hat.sq63</t>
  </si>
  <si>
    <t>Y-Y_hat.sq64</t>
  </si>
  <si>
    <t>Y-Y_hat.sq65</t>
  </si>
  <si>
    <t>Y-Y_hat.sq66</t>
  </si>
  <si>
    <t>Y-Y_hat.sq67</t>
  </si>
  <si>
    <t>Y-Y_hat.sq68</t>
  </si>
  <si>
    <t>Y-Y_hat.sq69</t>
  </si>
  <si>
    <t>Y-Y_hat.sq70</t>
  </si>
  <si>
    <t>Y-Y_hat.sq71</t>
  </si>
  <si>
    <t>Y-Y_hat.sq72</t>
  </si>
  <si>
    <t>Y-Y_hat.sq73</t>
  </si>
  <si>
    <t>Y-Y_hat.sq74</t>
  </si>
  <si>
    <t>Y-Y_hat.sq75</t>
  </si>
  <si>
    <t>Y-Y_hat.sq76</t>
  </si>
  <si>
    <t>Y-Y_hat.sq77</t>
  </si>
  <si>
    <t>Y-Y_hat.sq78</t>
  </si>
  <si>
    <t>Y-Y_hat.sq79</t>
  </si>
  <si>
    <t>Y-Y_hat.sq80</t>
  </si>
  <si>
    <t>Y-Y_hat.sq81</t>
  </si>
  <si>
    <t>Y-Y_hat.sq82</t>
  </si>
  <si>
    <t>Y-Y_hat.sq83</t>
  </si>
  <si>
    <t>Y-Y_hat.sq84</t>
  </si>
  <si>
    <t>Y-Y_hat.sq85</t>
  </si>
  <si>
    <t>Y-Y_hat.sq86</t>
  </si>
  <si>
    <t>Y-Y_hat.sq87</t>
  </si>
  <si>
    <t>Y-Y_hat.sq88</t>
  </si>
  <si>
    <t>Y-Y_hat.sq89</t>
  </si>
  <si>
    <t>Y-Y_hat.sq90</t>
  </si>
  <si>
    <t>Y-Y_hat.sq91</t>
  </si>
  <si>
    <t>Y-Y_hat.sq92</t>
  </si>
  <si>
    <t>Y-Y_hat.sq93</t>
  </si>
  <si>
    <t>Y-Y_hat.sq94</t>
  </si>
  <si>
    <t>Y-Y_hat.sq95</t>
  </si>
  <si>
    <t>Y-Y_hat.sq96</t>
  </si>
  <si>
    <t>Y-Y_hat.sq97</t>
  </si>
  <si>
    <t>Y-Y_hat.sq98</t>
  </si>
  <si>
    <t>Y-Y_hat.sq99</t>
  </si>
  <si>
    <t>Y-Y_hat.sq100</t>
  </si>
  <si>
    <t>Sum of LL</t>
  </si>
  <si>
    <t>A range of b:</t>
  </si>
  <si>
    <r>
      <t>(Y-Y_hat)</t>
    </r>
    <r>
      <rPr>
        <vertAlign val="superscript"/>
        <sz val="14"/>
        <color theme="1"/>
        <rFont val="Calibri"/>
        <family val="2"/>
        <scheme val="minor"/>
      </rPr>
      <t>2</t>
    </r>
  </si>
  <si>
    <r>
      <t>σ</t>
    </r>
    <r>
      <rPr>
        <vertAlign val="superscript"/>
        <sz val="14"/>
        <color theme="1"/>
        <rFont val="Calibri"/>
        <family val="2"/>
        <scheme val="minor"/>
      </rPr>
      <t>2</t>
    </r>
  </si>
  <si>
    <t>sigma.sq12</t>
  </si>
  <si>
    <t>sigma.sq13</t>
  </si>
  <si>
    <t>sigma.sq14</t>
  </si>
  <si>
    <t>sigma.sq15</t>
  </si>
  <si>
    <t>sigma.sq16</t>
  </si>
  <si>
    <t>sigma.sq17</t>
  </si>
  <si>
    <t>sigma.sq18</t>
  </si>
  <si>
    <t>sigma.sq19</t>
  </si>
  <si>
    <t>sigma.sq20</t>
  </si>
  <si>
    <t>sigma.sq21</t>
  </si>
  <si>
    <t>sigma.sq22</t>
  </si>
  <si>
    <t>sigma.sq23</t>
  </si>
  <si>
    <t>sigma.sq24</t>
  </si>
  <si>
    <t>sigma.sq25</t>
  </si>
  <si>
    <t>sigma.sq26</t>
  </si>
  <si>
    <t>sigma.sq27</t>
  </si>
  <si>
    <t>sigma.sq28</t>
  </si>
  <si>
    <t>sigma.sq29</t>
  </si>
  <si>
    <t>sigma.sq30</t>
  </si>
  <si>
    <t>sigma.sq31</t>
  </si>
  <si>
    <t>sigma.sq32</t>
  </si>
  <si>
    <t>sigma.sq33</t>
  </si>
  <si>
    <t>sigma.sq34</t>
  </si>
  <si>
    <t>sigma.sq35</t>
  </si>
  <si>
    <t>sigma.sq36</t>
  </si>
  <si>
    <t>sigma.sq37</t>
  </si>
  <si>
    <t>sigma.sq38</t>
  </si>
  <si>
    <t>sigma.sq39</t>
  </si>
  <si>
    <t>sigma.sq40</t>
  </si>
  <si>
    <t>sigma.sq41</t>
  </si>
  <si>
    <t>sigma.sq42</t>
  </si>
  <si>
    <t>sigma.sq43</t>
  </si>
  <si>
    <t>sigma.sq44</t>
  </si>
  <si>
    <t>sigma.sq45</t>
  </si>
  <si>
    <t>sigma.sq46</t>
  </si>
  <si>
    <t>sigma.sq47</t>
  </si>
  <si>
    <t>sigma.sq48</t>
  </si>
  <si>
    <t>sigma.sq49</t>
  </si>
  <si>
    <t>sigma.sq50</t>
  </si>
  <si>
    <t>sigma.sq51</t>
  </si>
  <si>
    <t>sigma.sq52</t>
  </si>
  <si>
    <t>sigma.sq53</t>
  </si>
  <si>
    <t>sigma.sq54</t>
  </si>
  <si>
    <t>sigma.sq55</t>
  </si>
  <si>
    <t>sigma.sq56</t>
  </si>
  <si>
    <t>sigma.sq57</t>
  </si>
  <si>
    <t>sigma.sq58</t>
  </si>
  <si>
    <t>sigma.sq59</t>
  </si>
  <si>
    <t>sigma.sq60</t>
  </si>
  <si>
    <t>sigma.sq61</t>
  </si>
  <si>
    <t>sigma.sq62</t>
  </si>
  <si>
    <t>sigma.sq63</t>
  </si>
  <si>
    <t>sigma.sq64</t>
  </si>
  <si>
    <t>sigma.sq65</t>
  </si>
  <si>
    <t>sigma.sq66</t>
  </si>
  <si>
    <t>sigma.sq67</t>
  </si>
  <si>
    <t>sigma.sq68</t>
  </si>
  <si>
    <t>sigma.sq69</t>
  </si>
  <si>
    <t>sigma.sq70</t>
  </si>
  <si>
    <t>sigma.sq71</t>
  </si>
  <si>
    <t>sigma.sq72</t>
  </si>
  <si>
    <t>sigma.sq73</t>
  </si>
  <si>
    <t>sigma.sq74</t>
  </si>
  <si>
    <t>sigma.sq75</t>
  </si>
  <si>
    <t>sigma.sq76</t>
  </si>
  <si>
    <t>sigma.sq77</t>
  </si>
  <si>
    <t>sigma.sq78</t>
  </si>
  <si>
    <t>sigma.sq79</t>
  </si>
  <si>
    <t>sigma.sq80</t>
  </si>
  <si>
    <t>sigma.sq81</t>
  </si>
  <si>
    <t>sigma.sq82</t>
  </si>
  <si>
    <t>sigma.sq83</t>
  </si>
  <si>
    <t>sigma.sq84</t>
  </si>
  <si>
    <t>sigma.sq85</t>
  </si>
  <si>
    <t>sigma.sq86</t>
  </si>
  <si>
    <t>sigma.sq87</t>
  </si>
  <si>
    <t>sigma.sq88</t>
  </si>
  <si>
    <t>sigma.sq89</t>
  </si>
  <si>
    <t>sigma.sq90</t>
  </si>
  <si>
    <t>sigma.sq91</t>
  </si>
  <si>
    <t>sigma.sq92</t>
  </si>
  <si>
    <t>sigma.sq93</t>
  </si>
  <si>
    <t>sigma.sq94</t>
  </si>
  <si>
    <t>sigma.sq95</t>
  </si>
  <si>
    <t>sigma.sq96</t>
  </si>
  <si>
    <t>sigma.sq97</t>
  </si>
  <si>
    <t>sigma.sq98</t>
  </si>
  <si>
    <t>sigma.sq99</t>
  </si>
  <si>
    <t>sigma.sq100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</si>
  <si>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</si>
  <si>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</si>
  <si>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</si>
  <si>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</si>
  <si>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</si>
  <si>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</si>
  <si>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</si>
  <si>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</si>
  <si>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</si>
  <si>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</si>
  <si>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</si>
  <si>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</si>
  <si>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</si>
  <si>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</si>
  <si>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</si>
  <si>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</si>
  <si>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</si>
  <si>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</si>
  <si>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b19</t>
  </si>
  <si>
    <t>b20</t>
  </si>
  <si>
    <t>b21</t>
  </si>
  <si>
    <t>b22</t>
  </si>
  <si>
    <t>b23</t>
  </si>
  <si>
    <t>b24</t>
  </si>
  <si>
    <t>b25</t>
  </si>
  <si>
    <t>b26</t>
  </si>
  <si>
    <t>b27</t>
  </si>
  <si>
    <t>b28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</si>
  <si>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</si>
  <si>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</si>
  <si>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</si>
  <si>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</si>
  <si>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</si>
  <si>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</si>
  <si>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</si>
  <si>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</si>
  <si>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</si>
  <si>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b38</t>
  </si>
  <si>
    <t>b39</t>
  </si>
  <si>
    <t>b40</t>
  </si>
  <si>
    <t>b41</t>
  </si>
  <si>
    <t>b42</t>
  </si>
  <si>
    <t>b43</t>
  </si>
  <si>
    <t>b44</t>
  </si>
  <si>
    <t>b45</t>
  </si>
  <si>
    <t>b46</t>
  </si>
  <si>
    <t>b47</t>
  </si>
  <si>
    <t>b48</t>
  </si>
  <si>
    <t>b49</t>
  </si>
  <si>
    <t>b50</t>
  </si>
  <si>
    <t>b51</t>
  </si>
  <si>
    <t>b52</t>
  </si>
  <si>
    <t>b53</t>
  </si>
  <si>
    <t>b54</t>
  </si>
  <si>
    <t>b55</t>
  </si>
  <si>
    <t>b56</t>
  </si>
  <si>
    <t>b57</t>
  </si>
  <si>
    <t>b58</t>
  </si>
  <si>
    <t>b59</t>
  </si>
  <si>
    <t>b60</t>
  </si>
  <si>
    <t>b61</t>
  </si>
  <si>
    <t>b62</t>
  </si>
  <si>
    <t>b63</t>
  </si>
  <si>
    <t>b64</t>
  </si>
  <si>
    <t>b65</t>
  </si>
  <si>
    <t>b66</t>
  </si>
  <si>
    <t>b67</t>
  </si>
  <si>
    <t>b68</t>
  </si>
  <si>
    <t>b69</t>
  </si>
  <si>
    <t>b70</t>
  </si>
  <si>
    <t>b71</t>
  </si>
  <si>
    <t>b72</t>
  </si>
  <si>
    <t>b73</t>
  </si>
  <si>
    <t>b74</t>
  </si>
  <si>
    <t>b75</t>
  </si>
  <si>
    <t>b76</t>
  </si>
  <si>
    <t>b77</t>
  </si>
  <si>
    <t>b78</t>
  </si>
  <si>
    <t>b79</t>
  </si>
  <si>
    <t>b80</t>
  </si>
  <si>
    <t>b81</t>
  </si>
  <si>
    <t>b82</t>
  </si>
  <si>
    <t>b83</t>
  </si>
  <si>
    <t>b84</t>
  </si>
  <si>
    <t>b85</t>
  </si>
  <si>
    <t>b86</t>
  </si>
  <si>
    <t>b87</t>
  </si>
  <si>
    <t>b88</t>
  </si>
  <si>
    <t>b89</t>
  </si>
  <si>
    <t>b90</t>
  </si>
  <si>
    <t>b91</t>
  </si>
  <si>
    <t>b92</t>
  </si>
  <si>
    <t>b93</t>
  </si>
  <si>
    <t>b94</t>
  </si>
  <si>
    <t>b95</t>
  </si>
  <si>
    <t>b96</t>
  </si>
  <si>
    <t>b97</t>
  </si>
  <si>
    <t>b98</t>
  </si>
  <si>
    <t>b99</t>
  </si>
  <si>
    <t>b100</t>
  </si>
  <si>
    <t>slope (b)</t>
  </si>
  <si>
    <t>intercept (a)</t>
  </si>
  <si>
    <r>
      <t>P(y; a, b) = sqrt(1/(2 πσ</t>
    </r>
    <r>
      <rPr>
        <vertAlign val="superscript"/>
        <sz val="14"/>
        <color theme="1"/>
        <rFont val="Calibri"/>
        <family val="2"/>
        <scheme val="minor"/>
      </rPr>
      <t>2</t>
    </r>
    <r>
      <rPr>
        <sz val="14"/>
        <color theme="1"/>
        <rFont val="Calibri"/>
        <family val="2"/>
        <scheme val="minor"/>
      </rPr>
      <t>) * exp((y-a-bx)</t>
    </r>
    <r>
      <rPr>
        <vertAlign val="superscript"/>
        <sz val="14"/>
        <color theme="1"/>
        <rFont val="Calibri"/>
        <family val="2"/>
        <scheme val="minor"/>
      </rPr>
      <t>2</t>
    </r>
    <r>
      <rPr>
        <sz val="14"/>
        <color theme="1"/>
        <rFont val="Calibri"/>
        <family val="2"/>
        <scheme val="minor"/>
      </rPr>
      <t>/2 σ</t>
    </r>
    <r>
      <rPr>
        <vertAlign val="superscript"/>
        <sz val="14"/>
        <color theme="1"/>
        <rFont val="Calibri"/>
        <family val="2"/>
        <scheme val="minor"/>
      </rPr>
      <t>2</t>
    </r>
    <r>
      <rPr>
        <sz val="14"/>
        <color theme="1"/>
        <rFont val="Calibri"/>
        <family val="2"/>
        <scheme val="minor"/>
      </rPr>
      <t>)</t>
    </r>
  </si>
  <si>
    <t>b values</t>
  </si>
  <si>
    <t>a (fixed) =</t>
  </si>
  <si>
    <r>
      <t>σ</t>
    </r>
    <r>
      <rPr>
        <b/>
        <vertAlign val="superscript"/>
        <sz val="12"/>
        <color theme="1"/>
        <rFont val="Calibri"/>
        <family val="2"/>
        <scheme val="minor"/>
      </rPr>
      <t>2</t>
    </r>
    <r>
      <rPr>
        <b/>
        <sz val="12"/>
        <color theme="1"/>
        <rFont val="Calibri"/>
        <family val="2"/>
        <scheme val="minor"/>
      </rPr>
      <t xml:space="preserve"> values</t>
    </r>
  </si>
  <si>
    <t>P(disease | test +) = P(test + | disease) * P(disease) / P(test +ve)</t>
  </si>
  <si>
    <r>
      <rPr>
        <b/>
        <sz val="14"/>
        <color theme="1"/>
        <rFont val="Calibri"/>
        <family val="2"/>
        <scheme val="minor"/>
      </rPr>
      <t>testing accuracy</t>
    </r>
    <r>
      <rPr>
        <sz val="14"/>
        <color theme="1"/>
        <rFont val="Calibri"/>
        <family val="2"/>
        <scheme val="minor"/>
      </rPr>
      <t xml:space="preserve"> = count of ve + / count of Disease total = </t>
    </r>
  </si>
  <si>
    <r>
      <rPr>
        <b/>
        <sz val="14"/>
        <color theme="1"/>
        <rFont val="Calibri"/>
        <family val="2"/>
        <scheme val="minor"/>
      </rPr>
      <t>prevalence of disease</t>
    </r>
    <r>
      <rPr>
        <sz val="14"/>
        <color theme="1"/>
        <rFont val="Calibri"/>
        <family val="2"/>
        <scheme val="minor"/>
      </rPr>
      <t xml:space="preserve"> = count of Disease total / grand total = </t>
    </r>
  </si>
  <si>
    <t>P(test +)</t>
  </si>
  <si>
    <t>P(COVID+ | test +) =</t>
  </si>
  <si>
    <t>Q: What is the probability of disease if you test positive?</t>
  </si>
  <si>
    <t>Bayes rules: P(A | B) = P(B|A) * P(A) / P(B)</t>
  </si>
  <si>
    <t>Least square means estimates:</t>
  </si>
  <si>
    <t>MLE estimates:</t>
  </si>
  <si>
    <t>y = bx + a</t>
  </si>
  <si>
    <t>Contingency table approach:</t>
  </si>
  <si>
    <t>Bayes rule: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</si>
</sst>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%"/>
  </numFmts>
  <fonts count="1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4"/>
      <name val="Calibri"/>
      <family val="2"/>
      <scheme val="minor"/>
    </font>
    <font>
      <sz val="8"/>
      <name val="Calibri"/>
      <family val="2"/>
      <scheme val="minor"/>
    </font>
    <font>
      <vertAlign val="superscript"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rgb="FF000000"/>
      <name val="Calibri"/>
      <family val="2"/>
      <scheme val="minor"/>
    </font>
    <font>
      <b/>
      <sz val="18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/>
    <xf numFmtId="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10" fontId="1" fillId="0" borderId="0" xfId="0" applyNumberFormat="1" applyFont="1"/>
    <xf numFmtId="0" fontId="0" fillId="0" borderId="0" xfId="0" applyAlignment="1">
      <alignment horizontal="left"/>
    </xf>
    <xf numFmtId="0" fontId="4" fillId="0" borderId="0" xfId="0" applyFont="1" applyAlignment="1">
      <alignment horizontal="left" vertical="center" readingOrder="1"/>
    </xf>
    <xf numFmtId="0" fontId="4" fillId="0" borderId="0" xfId="0" applyFont="1" applyAlignment="1">
      <alignment horizontal="center" vertical="center" readingOrder="1"/>
    </xf>
    <xf numFmtId="0" fontId="5" fillId="0" borderId="0" xfId="0" applyFont="1"/>
    <xf numFmtId="0" fontId="1" fillId="0" borderId="0" xfId="0" applyFont="1" applyAlignment="1">
      <alignment horizontal="left"/>
    </xf>
    <xf numFmtId="9" fontId="1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3" fillId="0" borderId="0" xfId="0" applyFont="1"/>
    <xf numFmtId="0" fontId="10" fillId="0" borderId="0" xfId="0" applyFont="1"/>
    <xf numFmtId="0" fontId="11" fillId="0" borderId="0" xfId="0" applyFont="1" applyAlignment="1">
      <alignment horizontal="center"/>
    </xf>
    <xf numFmtId="164" fontId="11" fillId="0" borderId="0" xfId="0" applyNumberFormat="1" applyFont="1"/>
    <xf numFmtId="10" fontId="10" fillId="0" borderId="0" xfId="1" applyNumberFormat="1" applyFont="1" applyAlignment="1">
      <alignment horizontal="left"/>
    </xf>
    <xf numFmtId="0" fontId="12" fillId="0" borderId="0" xfId="0" applyFont="1" applyAlignment="1">
      <alignment horizontal="left" vertical="center" readingOrder="1"/>
    </xf>
    <xf numFmtId="0" fontId="13" fillId="0" borderId="0" xfId="0" applyFont="1" applyAlignment="1">
      <alignment horizontal="left" vertical="center" readingOrder="1"/>
    </xf>
    <xf numFmtId="165" fontId="5" fillId="0" borderId="0" xfId="0" applyNumberFormat="1" applyFont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MLE!$W$21</c:f>
              <c:strCache>
                <c:ptCount val="1"/>
                <c:pt idx="0">
                  <c:v>Sum of LL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MLE!$X$3:$DS$3</c:f>
              <c:numCache>
                <c:formatCode>General</c:formatCode>
                <c:ptCount val="10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</c:numCache>
            </c:numRef>
          </c:xVal>
          <c:yVal>
            <c:numRef>
              <c:f>MLE!$X$21:$DS$21</c:f>
              <c:numCache>
                <c:formatCode>General</c:formatCode>
                <c:ptCount val="100"/>
                <c:pt idx="0">
                  <c:v>-80.703571371026896</c:v>
                </c:pt>
                <c:pt idx="1">
                  <c:v>-80.551956563760797</c:v>
                </c:pt>
                <c:pt idx="2">
                  <c:v>-80.398431999627164</c:v>
                </c:pt>
                <c:pt idx="3">
                  <c:v>-80.242949773271846</c:v>
                </c:pt>
                <c:pt idx="4">
                  <c:v>-80.085460188094984</c:v>
                </c:pt>
                <c:pt idx="5">
                  <c:v>-79.92591166778071</c:v>
                </c:pt>
                <c:pt idx="6">
                  <c:v>-79.76425066244191</c:v>
                </c:pt>
                <c:pt idx="7">
                  <c:v>-79.60042154899503</c:v>
                </c:pt>
                <c:pt idx="8">
                  <c:v>-79.434366525349247</c:v>
                </c:pt>
                <c:pt idx="9">
                  <c:v>-79.266025497960683</c:v>
                </c:pt>
                <c:pt idx="10">
                  <c:v>-79.095335962265537</c:v>
                </c:pt>
                <c:pt idx="11">
                  <c:v>-78.922232875466563</c:v>
                </c:pt>
                <c:pt idx="12">
                  <c:v>-78.746648521104191</c:v>
                </c:pt>
                <c:pt idx="13">
                  <c:v>-78.568512364796419</c:v>
                </c:pt>
                <c:pt idx="14">
                  <c:v>-78.387750900481308</c:v>
                </c:pt>
                <c:pt idx="15">
                  <c:v>-78.20428748644045</c:v>
                </c:pt>
                <c:pt idx="16">
                  <c:v>-78.018042170322133</c:v>
                </c:pt>
                <c:pt idx="17">
                  <c:v>-77.828931502318667</c:v>
                </c:pt>
                <c:pt idx="18">
                  <c:v>-77.636868335582051</c:v>
                </c:pt>
                <c:pt idx="19">
                  <c:v>-77.441761612887461</c:v>
                </c:pt>
                <c:pt idx="20">
                  <c:v>-77.243516138472941</c:v>
                </c:pt>
                <c:pt idx="21">
                  <c:v>-77.042032333896628</c:v>
                </c:pt>
                <c:pt idx="22">
                  <c:v>-76.837205976660954</c:v>
                </c:pt>
                <c:pt idx="23">
                  <c:v>-76.628927920254014</c:v>
                </c:pt>
                <c:pt idx="24">
                  <c:v>-76.417083794154678</c:v>
                </c:pt>
                <c:pt idx="25">
                  <c:v>-76.201553682238895</c:v>
                </c:pt>
                <c:pt idx="26">
                  <c:v>-75.982211777911317</c:v>
                </c:pt>
                <c:pt idx="27">
                  <c:v>-75.758926014170854</c:v>
                </c:pt>
                <c:pt idx="28">
                  <c:v>-75.531557666702213</c:v>
                </c:pt>
                <c:pt idx="29">
                  <c:v>-75.299960927971227</c:v>
                </c:pt>
                <c:pt idx="30">
                  <c:v>-75.063982450195482</c:v>
                </c:pt>
                <c:pt idx="31">
                  <c:v>-74.823460854966257</c:v>
                </c:pt>
                <c:pt idx="32">
                  <c:v>-74.578226207224191</c:v>
                </c:pt>
                <c:pt idx="33">
                  <c:v>-74.328099451249074</c:v>
                </c:pt>
                <c:pt idx="34">
                  <c:v>-74.07289180632759</c:v>
                </c:pt>
                <c:pt idx="35">
                  <c:v>-73.812404119833133</c:v>
                </c:pt>
                <c:pt idx="36">
                  <c:v>-73.546426175615011</c:v>
                </c:pt>
                <c:pt idx="37">
                  <c:v>-73.274735955884523</c:v>
                </c:pt>
                <c:pt idx="38">
                  <c:v>-72.997098855253142</c:v>
                </c:pt>
                <c:pt idx="39">
                  <c:v>-72.713266846282565</c:v>
                </c:pt>
                <c:pt idx="40">
                  <c:v>-72.422977596936576</c:v>
                </c:pt>
                <c:pt idx="41">
                  <c:v>-72.125953541789684</c:v>
                </c:pt>
                <c:pt idx="42">
                  <c:v>-71.821900910900908</c:v>
                </c:pt>
                <c:pt idx="43">
                  <c:v>-71.510508723104053</c:v>
                </c:pt>
                <c:pt idx="44">
                  <c:v>-71.191447754368824</c:v>
                </c:pt>
                <c:pt idx="45">
                  <c:v>-70.864369497214895</c:v>
                </c:pt>
                <c:pt idx="46">
                  <c:v>-70.528905134402549</c:v>
                </c:pt>
                <c:pt idx="47">
                  <c:v>-70.184664559937545</c:v>
                </c:pt>
                <c:pt idx="48">
                  <c:v>-69.831235493705123</c:v>
                </c:pt>
                <c:pt idx="49">
                  <c:v>-69.468182753993091</c:v>
                </c:pt>
                <c:pt idx="50">
                  <c:v>-69.095047776406318</c:v>
                </c:pt>
                <c:pt idx="51">
                  <c:v>-68.711348500427619</c:v>
                </c:pt>
                <c:pt idx="52">
                  <c:v>-68.316579789146743</c:v>
                </c:pt>
                <c:pt idx="53">
                  <c:v>-67.910214607533035</c:v>
                </c:pt>
                <c:pt idx="54">
                  <c:v>-67.491706265600698</c:v>
                </c:pt>
                <c:pt idx="55">
                  <c:v>-67.060492142381463</c:v>
                </c:pt>
                <c:pt idx="56">
                  <c:v>-66.615999454853267</c:v>
                </c:pt>
                <c:pt idx="57">
                  <c:v>-66.157653836329786</c:v>
                </c:pt>
                <c:pt idx="58">
                  <c:v>-65.684891759064925</c:v>
                </c:pt>
                <c:pt idx="59">
                  <c:v>-65.197178198976644</c:v>
                </c:pt>
                <c:pt idx="60">
                  <c:v>-64.694031425328333</c:v>
                </c:pt>
                <c:pt idx="61">
                  <c:v>-64.175057439312369</c:v>
                </c:pt>
                <c:pt idx="62">
                  <c:v>-63.639997419850374</c:v>
                </c:pt>
                <c:pt idx="63">
                  <c:v>-63.088792594242832</c:v>
                </c:pt>
                <c:pt idx="64">
                  <c:v>-62.521672243108242</c:v>
                </c:pt>
                <c:pt idx="65">
                  <c:v>-61.939272017899981</c:v>
                </c:pt>
                <c:pt idx="66">
                  <c:v>-61.342791202002111</c:v>
                </c:pt>
                <c:pt idx="67">
                  <c:v>-60.734198518046327</c:v>
                </c:pt>
                <c:pt idx="68">
                  <c:v>-60.116495616611935</c:v>
                </c:pt>
                <c:pt idx="69">
                  <c:v>-59.49404370089151</c:v>
                </c:pt>
                <c:pt idx="70">
                  <c:v>-58.872948890329511</c:v>
                </c:pt>
                <c:pt idx="71">
                  <c:v>-58.261481608324118</c:v>
                </c:pt>
                <c:pt idx="72">
                  <c:v>-57.670469622119526</c:v>
                </c:pt>
                <c:pt idx="73">
                  <c:v>-57.113550961220511</c:v>
                </c:pt>
                <c:pt idx="74">
                  <c:v>-56.607108901921066</c:v>
                </c:pt>
                <c:pt idx="75">
                  <c:v>-56.169664047461815</c:v>
                </c:pt>
                <c:pt idx="76">
                  <c:v>-55.820523516679074</c:v>
                </c:pt>
                <c:pt idx="77">
                  <c:v>-55.577651467362038</c:v>
                </c:pt>
                <c:pt idx="78">
                  <c:v>-55.455047364624676</c:v>
                </c:pt>
                <c:pt idx="79">
                  <c:v>-55.460285811573762</c:v>
                </c:pt>
                <c:pt idx="80">
                  <c:v>-55.593035922597196</c:v>
                </c:pt>
                <c:pt idx="81">
                  <c:v>-55.845128174595928</c:v>
                </c:pt>
                <c:pt idx="82">
                  <c:v>-56.202141994028551</c:v>
                </c:pt>
                <c:pt idx="83">
                  <c:v>-56.645909700115425</c:v>
                </c:pt>
                <c:pt idx="84">
                  <c:v>-57.157118260012034</c:v>
                </c:pt>
                <c:pt idx="85">
                  <c:v>-57.717381087889819</c:v>
                </c:pt>
                <c:pt idx="86">
                  <c:v>-58.310523906714558</c:v>
                </c:pt>
                <c:pt idx="87">
                  <c:v>-58.923140065398655</c:v>
                </c:pt>
                <c:pt idx="88">
                  <c:v>-59.544621704391531</c:v>
                </c:pt>
                <c:pt idx="89">
                  <c:v>-60.166889690667006</c:v>
                </c:pt>
                <c:pt idx="90">
                  <c:v>-60.783995020586467</c:v>
                </c:pt>
                <c:pt idx="91">
                  <c:v>-61.391700537017527</c:v>
                </c:pt>
                <c:pt idx="92">
                  <c:v>-61.987099772110952</c:v>
                </c:pt>
                <c:pt idx="93">
                  <c:v>-62.56829547109831</c:v>
                </c:pt>
                <c:pt idx="94">
                  <c:v>-63.134141069428139</c:v>
                </c:pt>
                <c:pt idx="95">
                  <c:v>-63.68403918828362</c:v>
                </c:pt>
                <c:pt idx="96">
                  <c:v>-64.217787886064059</c:v>
                </c:pt>
                <c:pt idx="97">
                  <c:v>-64.73546510554273</c:v>
                </c:pt>
                <c:pt idx="98">
                  <c:v>-65.23734279439725</c:v>
                </c:pt>
                <c:pt idx="99">
                  <c:v>-65.723823643362351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C80-46A2-8AEC-A2B57EE795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2938016"/>
        <c:axId val="572939000"/>
      </c:scatterChart>
      <c:valAx>
        <c:axId val="572938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2939000"/>
        <c:crosses val="autoZero"/>
        <c:crossBetween val="midCat"/>
      </c:valAx>
      <c:valAx>
        <c:axId val="572939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29380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579120</xdr:colOff>
      <xdr:row>16</xdr:row>
      <xdr:rowOff>223869</xdr:rowOff>
    </xdr:from>
    <xdr:to>
      <xdr:col>13</xdr:col>
      <xdr:colOff>22860</xdr:colOff>
      <xdr:row>20</xdr:row>
      <xdr:rowOff>57737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80FC8BA-1A93-4529-AE88-E6B65A9BB3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26680" y="3927189"/>
          <a:ext cx="2491740" cy="771128"/>
        </a:xfrm>
        <a:prstGeom prst="rect">
          <a:avLst/>
        </a:prstGeom>
      </xdr:spPr>
    </xdr:pic>
    <xdr:clientData/>
  </xdr:twoCellAnchor>
  <xdr:twoCellAnchor editAs="oneCell">
    <xdr:from>
      <xdr:col>7</xdr:col>
      <xdr:colOff>137161</xdr:colOff>
      <xdr:row>6</xdr:row>
      <xdr:rowOff>190500</xdr:rowOff>
    </xdr:from>
    <xdr:to>
      <xdr:col>13</xdr:col>
      <xdr:colOff>373381</xdr:colOff>
      <xdr:row>11</xdr:row>
      <xdr:rowOff>1524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F5BB70B5-A83C-4E3D-A511-8877F50E60B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29910"/>
        <a:stretch/>
      </xdr:blipFill>
      <xdr:spPr>
        <a:xfrm>
          <a:off x="6598921" y="1607820"/>
          <a:ext cx="3970020" cy="954024"/>
        </a:xfrm>
        <a:prstGeom prst="rect">
          <a:avLst/>
        </a:prstGeom>
      </xdr:spPr>
    </xdr:pic>
    <xdr:clientData/>
  </xdr:twoCellAnchor>
  <xdr:twoCellAnchor editAs="oneCell">
    <xdr:from>
      <xdr:col>0</xdr:col>
      <xdr:colOff>815341</xdr:colOff>
      <xdr:row>16</xdr:row>
      <xdr:rowOff>149134</xdr:rowOff>
    </xdr:from>
    <xdr:to>
      <xdr:col>1</xdr:col>
      <xdr:colOff>708660</xdr:colOff>
      <xdr:row>18</xdr:row>
      <xdr:rowOff>106680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57A98CC-27B9-4C3C-8B82-B5B083061AC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r="71209" b="67850"/>
        <a:stretch/>
      </xdr:blipFill>
      <xdr:spPr>
        <a:xfrm>
          <a:off x="815341" y="3852454"/>
          <a:ext cx="1142999" cy="437606"/>
        </a:xfrm>
        <a:prstGeom prst="rect">
          <a:avLst/>
        </a:prstGeom>
      </xdr:spPr>
    </xdr:pic>
    <xdr:clientData/>
  </xdr:twoCellAnchor>
  <xdr:twoCellAnchor editAs="oneCell">
    <xdr:from>
      <xdr:col>8</xdr:col>
      <xdr:colOff>137160</xdr:colOff>
      <xdr:row>33</xdr:row>
      <xdr:rowOff>30480</xdr:rowOff>
    </xdr:from>
    <xdr:to>
      <xdr:col>12</xdr:col>
      <xdr:colOff>190500</xdr:colOff>
      <xdr:row>37</xdr:row>
      <xdr:rowOff>70088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BFAD2744-A18F-408B-B518-4D5E2F40AC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84720" y="7048500"/>
          <a:ext cx="2491740" cy="771128"/>
        </a:xfrm>
        <a:prstGeom prst="rect">
          <a:avLst/>
        </a:prstGeom>
      </xdr:spPr>
    </xdr:pic>
    <xdr:clientData/>
  </xdr:twoCellAnchor>
  <xdr:twoCellAnchor>
    <xdr:from>
      <xdr:col>22</xdr:col>
      <xdr:colOff>45720</xdr:colOff>
      <xdr:row>4</xdr:row>
      <xdr:rowOff>22860</xdr:rowOff>
    </xdr:from>
    <xdr:to>
      <xdr:col>28</xdr:col>
      <xdr:colOff>106680</xdr:colOff>
      <xdr:row>16</xdr:row>
      <xdr:rowOff>22860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84B224DE-14A1-46D2-B946-A688F41F470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F3007-AB06-44FF-8D4E-809B0F8E9DA6}">
  <dimension ref="A1:K18"/>
  <sheetViews>
    <sheetView workbookViewId="0">
      <selection activeCell="K17" sqref="K17"/>
    </sheetView>
  </sheetViews>
  <sheetFormatPr defaultRowHeight="14.4" x14ac:dyDescent="0.3"/>
  <cols>
    <col min="2" max="2" width="10" bestFit="1" customWidth="1"/>
    <col min="3" max="3" width="12.5546875" customWidth="1"/>
    <col min="4" max="4" width="9" bestFit="1" customWidth="1"/>
    <col min="5" max="5" width="11.44140625" bestFit="1" customWidth="1"/>
    <col min="7" max="7" width="38.21875" customWidth="1"/>
    <col min="10" max="10" width="31.5546875" customWidth="1"/>
  </cols>
  <sheetData>
    <row r="1" spans="1:11" ht="18" x14ac:dyDescent="0.35">
      <c r="A1" s="13" t="s">
        <v>28</v>
      </c>
      <c r="B1" s="13" t="s">
        <v>29</v>
      </c>
      <c r="C1" s="2"/>
      <c r="D1" s="5"/>
      <c r="E1" s="3"/>
    </row>
    <row r="2" spans="1:11" ht="18" x14ac:dyDescent="0.35">
      <c r="A2" s="5"/>
      <c r="B2" s="13" t="s">
        <v>30</v>
      </c>
      <c r="C2" s="13" t="s">
        <v>31</v>
      </c>
      <c r="D2" s="13" t="s">
        <v>32</v>
      </c>
    </row>
    <row r="3" spans="1:11" ht="18" x14ac:dyDescent="0.3">
      <c r="A3" s="13" t="s">
        <v>33</v>
      </c>
      <c r="B3" s="13">
        <v>792</v>
      </c>
      <c r="C3" s="13">
        <v>2</v>
      </c>
      <c r="D3" s="13">
        <f>SUM(B3:C3)</f>
        <v>794</v>
      </c>
    </row>
    <row r="4" spans="1:11" ht="18" x14ac:dyDescent="0.3">
      <c r="A4" s="13" t="s">
        <v>34</v>
      </c>
      <c r="B4" s="13">
        <v>198</v>
      </c>
      <c r="C4" s="13">
        <v>8</v>
      </c>
      <c r="D4" s="13">
        <f>SUM(B4:C4)</f>
        <v>206</v>
      </c>
    </row>
    <row r="5" spans="1:11" ht="18" x14ac:dyDescent="0.3">
      <c r="A5" s="13" t="s">
        <v>32</v>
      </c>
      <c r="B5" s="13">
        <f>SUM(B3:B4)</f>
        <v>990</v>
      </c>
      <c r="C5" s="13">
        <f>SUM(C3:C4)</f>
        <v>10</v>
      </c>
      <c r="D5" s="13">
        <f>SUM(D3:D4)</f>
        <v>1000</v>
      </c>
    </row>
    <row r="7" spans="1:11" ht="23.4" x14ac:dyDescent="0.3">
      <c r="A7" s="28" t="s">
        <v>364</v>
      </c>
    </row>
    <row r="8" spans="1:11" ht="23.4" x14ac:dyDescent="0.3">
      <c r="A8" s="27"/>
    </row>
    <row r="9" spans="1:11" ht="18" x14ac:dyDescent="0.35">
      <c r="A9" s="3" t="s">
        <v>365</v>
      </c>
    </row>
    <row r="10" spans="1:11" ht="18" x14ac:dyDescent="0.35">
      <c r="A10" s="3"/>
    </row>
    <row r="11" spans="1:11" ht="18" x14ac:dyDescent="0.3">
      <c r="A11" s="12" t="s">
        <v>359</v>
      </c>
    </row>
    <row r="13" spans="1:11" ht="18" x14ac:dyDescent="0.35">
      <c r="B13" s="15" t="s">
        <v>35</v>
      </c>
      <c r="C13" s="3"/>
      <c r="D13" s="3" t="s">
        <v>360</v>
      </c>
      <c r="E13" s="3"/>
      <c r="F13" s="3"/>
      <c r="G13" s="3"/>
      <c r="H13" s="15">
        <f>C4/C5</f>
        <v>0.8</v>
      </c>
      <c r="I13" s="3"/>
      <c r="J13" s="3"/>
      <c r="K13" s="3"/>
    </row>
    <row r="14" spans="1:11" ht="18" x14ac:dyDescent="0.35">
      <c r="B14" s="3" t="s">
        <v>37</v>
      </c>
      <c r="C14" s="3"/>
      <c r="D14" s="3" t="s">
        <v>361</v>
      </c>
      <c r="E14" s="3"/>
      <c r="F14" s="3"/>
      <c r="G14" s="3"/>
      <c r="H14" s="15">
        <f>C5/D5</f>
        <v>0.01</v>
      </c>
      <c r="I14" s="3"/>
      <c r="J14" s="3"/>
      <c r="K14" s="3"/>
    </row>
    <row r="15" spans="1:11" ht="18" x14ac:dyDescent="0.35">
      <c r="B15" s="3" t="s">
        <v>39</v>
      </c>
      <c r="C15" s="3"/>
      <c r="D15" s="3" t="s">
        <v>40</v>
      </c>
      <c r="E15" s="3"/>
      <c r="F15" s="3"/>
      <c r="G15" s="3"/>
      <c r="H15" s="15">
        <f>D4/D5</f>
        <v>0.20599999999999999</v>
      </c>
      <c r="I15" s="3"/>
      <c r="J15" s="3"/>
      <c r="K15" s="3"/>
    </row>
    <row r="16" spans="1:11" ht="18" x14ac:dyDescent="0.35">
      <c r="B16" s="14" t="s">
        <v>39</v>
      </c>
      <c r="C16" s="14"/>
      <c r="D16" s="14" t="s">
        <v>42</v>
      </c>
      <c r="E16" s="14"/>
      <c r="F16" s="14"/>
      <c r="G16" s="14"/>
      <c r="H16" s="14"/>
      <c r="I16" s="14"/>
      <c r="J16" s="14"/>
      <c r="K16" s="17">
        <f>( H13*H14+ (1-H13)*(1-H14) )</f>
        <v>0.20599999999999996</v>
      </c>
    </row>
    <row r="17" spans="2:11" ht="18" x14ac:dyDescent="0.35"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2:11" ht="18" x14ac:dyDescent="0.35">
      <c r="B18" s="3" t="s">
        <v>41</v>
      </c>
      <c r="C18" s="3"/>
      <c r="D18" s="3">
        <f>H13*H14/H15</f>
        <v>3.8834951456310683E-2</v>
      </c>
      <c r="E18" s="3"/>
      <c r="F18" s="3"/>
      <c r="G18" s="3"/>
      <c r="H18" s="3"/>
      <c r="I18" s="3"/>
      <c r="J18" s="3"/>
      <c r="K18" s="3"/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A42C6-D171-4B39-AAB1-53BABAC16F0B}">
  <dimension ref="A1:E12"/>
  <sheetViews>
    <sheetView zoomScaleNormal="100" workbookViewId="0">
      <selection activeCell="Q4" sqref="Q4"/>
    </sheetView>
  </sheetViews>
  <sheetFormatPr defaultRowHeight="14.4" x14ac:dyDescent="0.3"/>
  <cols>
    <col min="1" max="1" width="26.77734375" customWidth="1"/>
    <col min="2" max="2" width="14.88671875" customWidth="1"/>
  </cols>
  <sheetData>
    <row r="1" spans="1:5" ht="18" x14ac:dyDescent="0.35">
      <c r="A1" s="3" t="s">
        <v>5</v>
      </c>
      <c r="B1" s="4">
        <v>0.05</v>
      </c>
      <c r="C1" s="3"/>
      <c r="D1" s="3"/>
      <c r="E1" s="3"/>
    </row>
    <row r="2" spans="1:5" ht="18" x14ac:dyDescent="0.35">
      <c r="A2" s="3" t="s">
        <v>9</v>
      </c>
      <c r="B2" s="4">
        <v>0.98</v>
      </c>
      <c r="C2" s="3"/>
      <c r="D2" s="3"/>
      <c r="E2" s="3"/>
    </row>
    <row r="3" spans="1:5" ht="18" x14ac:dyDescent="0.35">
      <c r="A3" s="3"/>
      <c r="B3" s="3"/>
      <c r="C3" s="3"/>
      <c r="D3" s="3"/>
      <c r="E3" s="3"/>
    </row>
    <row r="4" spans="1:5" ht="18" x14ac:dyDescent="0.35">
      <c r="A4" s="14" t="s">
        <v>43</v>
      </c>
      <c r="B4" s="3"/>
      <c r="C4" s="3"/>
      <c r="D4" s="3"/>
      <c r="E4" s="3"/>
    </row>
    <row r="5" spans="1:5" ht="18" x14ac:dyDescent="0.35">
      <c r="A5" s="8"/>
      <c r="B5" s="3"/>
      <c r="C5" s="3"/>
      <c r="D5" s="3"/>
      <c r="E5" s="3"/>
    </row>
    <row r="6" spans="1:5" ht="18" x14ac:dyDescent="0.35">
      <c r="A6" s="3" t="s">
        <v>7</v>
      </c>
      <c r="B6" s="3"/>
      <c r="C6" s="3"/>
      <c r="D6" s="3"/>
      <c r="E6" s="3"/>
    </row>
    <row r="7" spans="1:5" ht="18" x14ac:dyDescent="0.35">
      <c r="A7" s="3" t="s">
        <v>365</v>
      </c>
      <c r="B7" s="3"/>
      <c r="C7" s="3"/>
      <c r="D7" s="3"/>
      <c r="E7" s="3"/>
    </row>
    <row r="8" spans="1:5" ht="18" x14ac:dyDescent="0.35">
      <c r="A8" s="9" t="s">
        <v>8</v>
      </c>
      <c r="B8" s="3"/>
      <c r="C8" s="3"/>
      <c r="D8" s="3"/>
      <c r="E8" s="3"/>
    </row>
    <row r="9" spans="1:5" ht="18" x14ac:dyDescent="0.35">
      <c r="B9" s="3"/>
      <c r="C9" s="3"/>
      <c r="D9" s="3"/>
      <c r="E9" s="3"/>
    </row>
    <row r="10" spans="1:5" ht="18" x14ac:dyDescent="0.35">
      <c r="A10" s="9"/>
      <c r="B10" s="3"/>
      <c r="C10" s="3"/>
      <c r="D10" s="3"/>
      <c r="E10" s="3"/>
    </row>
    <row r="11" spans="1:5" ht="18" x14ac:dyDescent="0.35">
      <c r="A11" s="3"/>
      <c r="B11" s="10"/>
      <c r="C11" s="3"/>
      <c r="D11" s="3"/>
      <c r="E11" s="3"/>
    </row>
    <row r="12" spans="1:5" ht="18" x14ac:dyDescent="0.35">
      <c r="A12" s="3"/>
      <c r="B12" s="10"/>
      <c r="C12" s="3"/>
      <c r="D12" s="3"/>
      <c r="E12" s="3"/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164A4D-DED3-4293-A0BB-634C0CDFA430}">
  <dimension ref="A1:J23"/>
  <sheetViews>
    <sheetView tabSelected="1" zoomScaleNormal="100" workbookViewId="0">
      <selection activeCell="F15" sqref="F15"/>
    </sheetView>
  </sheetViews>
  <sheetFormatPr defaultRowHeight="14.4" x14ac:dyDescent="0.3"/>
  <cols>
    <col min="1" max="1" width="23.33203125" customWidth="1"/>
    <col min="2" max="2" width="14.88671875" customWidth="1"/>
    <col min="5" max="5" width="14.21875" customWidth="1"/>
    <col min="6" max="6" width="29.44140625" customWidth="1"/>
    <col min="9" max="9" width="23" customWidth="1"/>
  </cols>
  <sheetData>
    <row r="1" spans="1:5" ht="18" x14ac:dyDescent="0.35">
      <c r="A1" s="3" t="s">
        <v>5</v>
      </c>
      <c r="B1" s="4">
        <v>0.05</v>
      </c>
      <c r="C1" s="3"/>
      <c r="D1" s="3"/>
      <c r="E1" s="3"/>
    </row>
    <row r="2" spans="1:5" ht="18" x14ac:dyDescent="0.35">
      <c r="A2" s="3" t="s">
        <v>9</v>
      </c>
      <c r="B2" s="4">
        <v>0.98</v>
      </c>
      <c r="C2" s="3"/>
      <c r="D2" s="3"/>
      <c r="E2" s="3"/>
    </row>
    <row r="3" spans="1:5" ht="18" x14ac:dyDescent="0.35">
      <c r="A3" s="3"/>
      <c r="B3" s="3"/>
      <c r="C3" s="3"/>
      <c r="D3" s="3"/>
      <c r="E3" s="3"/>
    </row>
    <row r="4" spans="1:5" ht="18" x14ac:dyDescent="0.35">
      <c r="A4" s="14" t="s">
        <v>43</v>
      </c>
      <c r="B4" s="3"/>
      <c r="C4" s="3"/>
      <c r="D4" s="3"/>
      <c r="E4" s="3"/>
    </row>
    <row r="5" spans="1:5" ht="18" x14ac:dyDescent="0.35">
      <c r="A5" s="3"/>
      <c r="B5" s="3"/>
      <c r="C5" s="3"/>
      <c r="D5" s="3"/>
      <c r="E5" s="3"/>
    </row>
    <row r="6" spans="1:5" ht="18" x14ac:dyDescent="0.35">
      <c r="A6" s="23" t="s">
        <v>369</v>
      </c>
      <c r="B6" s="3"/>
      <c r="C6" s="3"/>
      <c r="D6" s="3"/>
      <c r="E6" s="3"/>
    </row>
    <row r="7" spans="1:5" ht="18" x14ac:dyDescent="0.35">
      <c r="A7" s="3" t="s">
        <v>47</v>
      </c>
      <c r="B7" s="5" t="s">
        <v>3</v>
      </c>
      <c r="C7" s="5" t="s">
        <v>4</v>
      </c>
      <c r="D7" s="5" t="s">
        <v>0</v>
      </c>
      <c r="E7" s="3"/>
    </row>
    <row r="8" spans="1:5" ht="18" x14ac:dyDescent="0.35">
      <c r="A8" s="6" t="s">
        <v>1</v>
      </c>
      <c r="B8" s="7">
        <f>B10*B2</f>
        <v>49</v>
      </c>
      <c r="C8" s="7">
        <f>C10-C9</f>
        <v>19</v>
      </c>
      <c r="D8" s="5">
        <f>SUM(B8:C8)</f>
        <v>68</v>
      </c>
      <c r="E8" s="3"/>
    </row>
    <row r="9" spans="1:5" ht="18" x14ac:dyDescent="0.35">
      <c r="A9" s="6" t="s">
        <v>2</v>
      </c>
      <c r="B9" s="7">
        <f>B10-B8</f>
        <v>1</v>
      </c>
      <c r="C9" s="7">
        <f>C10*B2</f>
        <v>931</v>
      </c>
      <c r="D9" s="5">
        <f>SUM(B9:C9)</f>
        <v>932</v>
      </c>
      <c r="E9" s="3"/>
    </row>
    <row r="10" spans="1:5" ht="18" x14ac:dyDescent="0.35">
      <c r="A10" s="6" t="s">
        <v>0</v>
      </c>
      <c r="B10" s="5">
        <f>D10*B1</f>
        <v>50</v>
      </c>
      <c r="C10" s="5">
        <f>D10-B10</f>
        <v>950</v>
      </c>
      <c r="D10" s="5">
        <v>1000</v>
      </c>
      <c r="E10" s="3" t="s">
        <v>0</v>
      </c>
    </row>
    <row r="11" spans="1:5" ht="18" x14ac:dyDescent="0.35">
      <c r="A11" s="6"/>
      <c r="B11" s="5"/>
      <c r="C11" s="5"/>
      <c r="D11" s="5"/>
      <c r="E11" s="3"/>
    </row>
    <row r="12" spans="1:5" ht="18" x14ac:dyDescent="0.35">
      <c r="A12" s="8" t="s">
        <v>363</v>
      </c>
      <c r="B12" s="3" t="s">
        <v>6</v>
      </c>
      <c r="C12" s="3"/>
      <c r="D12" s="15">
        <f>B8/D10</f>
        <v>4.9000000000000002E-2</v>
      </c>
      <c r="E12" s="3"/>
    </row>
    <row r="13" spans="1:5" ht="18" x14ac:dyDescent="0.35">
      <c r="A13" s="3"/>
      <c r="B13" s="3" t="s">
        <v>362</v>
      </c>
      <c r="C13" s="3"/>
      <c r="D13" s="15">
        <f>D8/D10</f>
        <v>6.8000000000000005E-2</v>
      </c>
      <c r="E13" s="3"/>
    </row>
    <row r="14" spans="1:5" ht="18" x14ac:dyDescent="0.35">
      <c r="A14" s="6"/>
      <c r="B14" s="3" t="s">
        <v>46</v>
      </c>
      <c r="C14" s="5"/>
      <c r="D14" s="26">
        <f>D12/D13</f>
        <v>0.72058823529411764</v>
      </c>
      <c r="E14" s="3"/>
    </row>
    <row r="15" spans="1:5" ht="18" x14ac:dyDescent="0.35">
      <c r="A15" s="3"/>
      <c r="B15" s="3"/>
      <c r="C15" s="3"/>
      <c r="D15" s="3"/>
      <c r="E15" s="3"/>
    </row>
    <row r="16" spans="1:5" ht="18" x14ac:dyDescent="0.35">
      <c r="A16" s="23" t="s">
        <v>370</v>
      </c>
      <c r="B16" s="3"/>
      <c r="C16" s="3"/>
      <c r="D16" s="3"/>
      <c r="E16" s="3"/>
    </row>
    <row r="17" spans="1:10" ht="18" x14ac:dyDescent="0.35">
      <c r="A17" s="9" t="s">
        <v>8</v>
      </c>
      <c r="B17" s="3"/>
      <c r="C17" s="3"/>
      <c r="D17" s="3"/>
      <c r="E17" s="3"/>
    </row>
    <row r="18" spans="1:10" ht="18" x14ac:dyDescent="0.35">
      <c r="A18" s="3"/>
      <c r="B18" s="10"/>
      <c r="C18" s="3"/>
      <c r="D18" s="3"/>
      <c r="E18" s="3"/>
    </row>
    <row r="19" spans="1:10" ht="18" x14ac:dyDescent="0.35">
      <c r="A19" s="15" t="s">
        <v>44</v>
      </c>
      <c r="B19" s="3" t="s">
        <v>36</v>
      </c>
      <c r="C19" s="3"/>
      <c r="D19" s="3"/>
      <c r="E19" s="3"/>
      <c r="F19" s="3"/>
      <c r="G19" s="16">
        <f>B2</f>
        <v>0.98</v>
      </c>
      <c r="H19" s="3"/>
      <c r="I19" s="3"/>
      <c r="J19" s="3"/>
    </row>
    <row r="20" spans="1:10" ht="18" x14ac:dyDescent="0.35">
      <c r="A20" s="3" t="s">
        <v>45</v>
      </c>
      <c r="B20" s="3" t="s">
        <v>38</v>
      </c>
      <c r="C20" s="3"/>
      <c r="D20" s="3"/>
      <c r="E20" s="3"/>
      <c r="F20" s="3"/>
      <c r="G20" s="16">
        <f>B1</f>
        <v>0.05</v>
      </c>
      <c r="H20" s="3"/>
      <c r="I20" s="3"/>
      <c r="J20" s="3"/>
    </row>
    <row r="21" spans="1:10" ht="18" x14ac:dyDescent="0.35">
      <c r="A21" s="14" t="s">
        <v>39</v>
      </c>
      <c r="B21" s="14" t="s">
        <v>42</v>
      </c>
      <c r="C21" s="3"/>
      <c r="D21" s="14"/>
      <c r="E21" s="14"/>
      <c r="F21" s="14"/>
      <c r="G21" s="14"/>
      <c r="H21" s="14"/>
      <c r="I21" s="14"/>
      <c r="J21" s="29">
        <f>( G19*G20+ (1-G19)*(1-G20) )</f>
        <v>6.8000000000000019E-2</v>
      </c>
    </row>
    <row r="22" spans="1:10" ht="18" x14ac:dyDescent="0.35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8" x14ac:dyDescent="0.35">
      <c r="A23" s="3" t="s">
        <v>46</v>
      </c>
      <c r="B23" s="3" t="s">
        <v>48</v>
      </c>
      <c r="C23" s="3"/>
      <c r="D23" s="3"/>
      <c r="E23" s="3"/>
      <c r="F23" s="26">
        <f>G19*G20/J21</f>
        <v>0.72058823529411753</v>
      </c>
      <c r="G23" s="3"/>
      <c r="H23" s="3"/>
      <c r="I23" s="3"/>
      <c r="J23" s="3"/>
    </row>
  </sheetData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A4B82-B275-40EC-82B0-4A2C5CDFA4A8}">
  <dimension ref="A1:DS47"/>
  <sheetViews>
    <sheetView topLeftCell="A22" workbookViewId="0">
      <selection activeCell="AA22" sqref="AA22"/>
    </sheetView>
  </sheetViews>
  <sheetFormatPr defaultRowHeight="14.4" x14ac:dyDescent="0.3"/>
  <cols>
    <col min="1" max="1" width="18.21875" customWidth="1"/>
    <col min="2" max="2" width="14" bestFit="1" customWidth="1"/>
    <col min="3" max="3" width="12" bestFit="1" customWidth="1"/>
    <col min="4" max="4" width="15.77734375" bestFit="1" customWidth="1"/>
    <col min="6" max="6" width="9.88671875" bestFit="1" customWidth="1"/>
    <col min="7" max="7" width="15.44140625" customWidth="1"/>
    <col min="8" max="8" width="10" customWidth="1"/>
    <col min="23" max="23" width="11.33203125" bestFit="1" customWidth="1"/>
    <col min="24" max="24" width="12.6640625" bestFit="1" customWidth="1"/>
    <col min="25" max="32" width="10.44140625" bestFit="1" customWidth="1"/>
    <col min="33" max="34" width="11.44140625" bestFit="1" customWidth="1"/>
  </cols>
  <sheetData>
    <row r="1" spans="1:123" ht="18" x14ac:dyDescent="0.35">
      <c r="A1" s="3" t="s">
        <v>10</v>
      </c>
      <c r="X1" s="22" t="s">
        <v>161</v>
      </c>
    </row>
    <row r="2" spans="1:123" ht="19.8" x14ac:dyDescent="0.35">
      <c r="A2" s="3" t="s">
        <v>355</v>
      </c>
      <c r="X2" s="2" t="s">
        <v>253</v>
      </c>
      <c r="Y2" s="2" t="s">
        <v>254</v>
      </c>
      <c r="Z2" s="2" t="s">
        <v>255</v>
      </c>
      <c r="AA2" s="2" t="s">
        <v>256</v>
      </c>
      <c r="AB2" s="2" t="s">
        <v>257</v>
      </c>
      <c r="AC2" s="2" t="s">
        <v>258</v>
      </c>
      <c r="AD2" s="2" t="s">
        <v>259</v>
      </c>
      <c r="AE2" s="2" t="s">
        <v>260</v>
      </c>
      <c r="AF2" s="2" t="s">
        <v>261</v>
      </c>
      <c r="AG2" s="2" t="s">
        <v>262</v>
      </c>
      <c r="AH2" s="2" t="s">
        <v>263</v>
      </c>
      <c r="AI2" s="2" t="s">
        <v>264</v>
      </c>
      <c r="AJ2" s="2" t="s">
        <v>265</v>
      </c>
      <c r="AK2" s="2" t="s">
        <v>266</v>
      </c>
      <c r="AL2" s="2" t="s">
        <v>267</v>
      </c>
      <c r="AM2" s="2" t="s">
        <v>268</v>
      </c>
      <c r="AN2" s="2" t="s">
        <v>269</v>
      </c>
      <c r="AO2" s="2" t="s">
        <v>270</v>
      </c>
      <c r="AP2" s="2" t="s">
        <v>271</v>
      </c>
      <c r="AQ2" s="2" t="s">
        <v>272</v>
      </c>
      <c r="AR2" s="2" t="s">
        <v>273</v>
      </c>
      <c r="AS2" s="2" t="s">
        <v>274</v>
      </c>
      <c r="AT2" s="2" t="s">
        <v>275</v>
      </c>
      <c r="AU2" s="2" t="s">
        <v>276</v>
      </c>
      <c r="AV2" s="2" t="s">
        <v>277</v>
      </c>
      <c r="AW2" s="2" t="s">
        <v>278</v>
      </c>
      <c r="AX2" s="2" t="s">
        <v>279</v>
      </c>
      <c r="AY2" s="2" t="s">
        <v>280</v>
      </c>
      <c r="AZ2" s="2" t="s">
        <v>281</v>
      </c>
      <c r="BA2" s="2" t="s">
        <v>282</v>
      </c>
      <c r="BB2" s="2" t="s">
        <v>283</v>
      </c>
      <c r="BC2" s="2" t="s">
        <v>284</v>
      </c>
      <c r="BD2" s="2" t="s">
        <v>285</v>
      </c>
      <c r="BE2" s="2" t="s">
        <v>286</v>
      </c>
      <c r="BF2" s="2" t="s">
        <v>287</v>
      </c>
      <c r="BG2" s="2" t="s">
        <v>288</v>
      </c>
      <c r="BH2" s="2" t="s">
        <v>289</v>
      </c>
      <c r="BI2" s="2" t="s">
        <v>290</v>
      </c>
      <c r="BJ2" s="2" t="s">
        <v>291</v>
      </c>
      <c r="BK2" s="2" t="s">
        <v>292</v>
      </c>
      <c r="BL2" s="2" t="s">
        <v>293</v>
      </c>
      <c r="BM2" s="2" t="s">
        <v>294</v>
      </c>
      <c r="BN2" s="2" t="s">
        <v>295</v>
      </c>
      <c r="BO2" s="2" t="s">
        <v>296</v>
      </c>
      <c r="BP2" s="2" t="s">
        <v>297</v>
      </c>
      <c r="BQ2" s="2" t="s">
        <v>298</v>
      </c>
      <c r="BR2" s="2" t="s">
        <v>299</v>
      </c>
      <c r="BS2" s="2" t="s">
        <v>300</v>
      </c>
      <c r="BT2" s="2" t="s">
        <v>301</v>
      </c>
      <c r="BU2" s="2" t="s">
        <v>302</v>
      </c>
      <c r="BV2" s="2" t="s">
        <v>303</v>
      </c>
      <c r="BW2" s="2" t="s">
        <v>304</v>
      </c>
      <c r="BX2" s="2" t="s">
        <v>305</v>
      </c>
      <c r="BY2" s="2" t="s">
        <v>306</v>
      </c>
      <c r="BZ2" s="2" t="s">
        <v>307</v>
      </c>
      <c r="CA2" s="2" t="s">
        <v>308</v>
      </c>
      <c r="CB2" s="2" t="s">
        <v>309</v>
      </c>
      <c r="CC2" s="2" t="s">
        <v>310</v>
      </c>
      <c r="CD2" s="2" t="s">
        <v>311</v>
      </c>
      <c r="CE2" s="2" t="s">
        <v>312</v>
      </c>
      <c r="CF2" s="2" t="s">
        <v>313</v>
      </c>
      <c r="CG2" s="2" t="s">
        <v>314</v>
      </c>
      <c r="CH2" s="2" t="s">
        <v>315</v>
      </c>
      <c r="CI2" s="2" t="s">
        <v>316</v>
      </c>
      <c r="CJ2" s="2" t="s">
        <v>317</v>
      </c>
      <c r="CK2" s="2" t="s">
        <v>318</v>
      </c>
      <c r="CL2" s="2" t="s">
        <v>319</v>
      </c>
      <c r="CM2" s="2" t="s">
        <v>320</v>
      </c>
      <c r="CN2" s="2" t="s">
        <v>321</v>
      </c>
      <c r="CO2" s="2" t="s">
        <v>322</v>
      </c>
      <c r="CP2" s="2" t="s">
        <v>323</v>
      </c>
      <c r="CQ2" s="2" t="s">
        <v>324</v>
      </c>
      <c r="CR2" s="2" t="s">
        <v>325</v>
      </c>
      <c r="CS2" s="2" t="s">
        <v>326</v>
      </c>
      <c r="CT2" s="2" t="s">
        <v>327</v>
      </c>
      <c r="CU2" s="2" t="s">
        <v>328</v>
      </c>
      <c r="CV2" s="2" t="s">
        <v>329</v>
      </c>
      <c r="CW2" s="2" t="s">
        <v>330</v>
      </c>
      <c r="CX2" s="2" t="s">
        <v>331</v>
      </c>
      <c r="CY2" s="2" t="s">
        <v>332</v>
      </c>
      <c r="CZ2" s="2" t="s">
        <v>333</v>
      </c>
      <c r="DA2" s="2" t="s">
        <v>334</v>
      </c>
      <c r="DB2" s="2" t="s">
        <v>335</v>
      </c>
      <c r="DC2" s="2" t="s">
        <v>336</v>
      </c>
      <c r="DD2" s="2" t="s">
        <v>337</v>
      </c>
      <c r="DE2" s="2" t="s">
        <v>338</v>
      </c>
      <c r="DF2" s="2" t="s">
        <v>339</v>
      </c>
      <c r="DG2" s="2" t="s">
        <v>340</v>
      </c>
      <c r="DH2" s="2" t="s">
        <v>341</v>
      </c>
      <c r="DI2" s="2" t="s">
        <v>342</v>
      </c>
      <c r="DJ2" s="2" t="s">
        <v>343</v>
      </c>
      <c r="DK2" s="2" t="s">
        <v>344</v>
      </c>
      <c r="DL2" s="2" t="s">
        <v>345</v>
      </c>
      <c r="DM2" s="2" t="s">
        <v>346</v>
      </c>
      <c r="DN2" s="2" t="s">
        <v>347</v>
      </c>
      <c r="DO2" s="2" t="s">
        <v>348</v>
      </c>
      <c r="DP2" s="2" t="s">
        <v>349</v>
      </c>
      <c r="DQ2" s="2" t="s">
        <v>350</v>
      </c>
      <c r="DR2" s="2" t="s">
        <v>351</v>
      </c>
      <c r="DS2" s="2" t="s">
        <v>352</v>
      </c>
    </row>
    <row r="3" spans="1:123" ht="18" x14ac:dyDescent="0.35">
      <c r="C3" s="24">
        <f>B5*$H$4+$H$5</f>
        <v>18.899999999999999</v>
      </c>
      <c r="D3" s="24">
        <f>(A5-C5)^2</f>
        <v>17187.21</v>
      </c>
      <c r="G3" s="6" t="s">
        <v>368</v>
      </c>
      <c r="U3" s="19" t="s">
        <v>357</v>
      </c>
      <c r="V3" s="20">
        <v>17</v>
      </c>
      <c r="W3" s="19" t="s">
        <v>356</v>
      </c>
      <c r="X3" s="2">
        <v>1</v>
      </c>
      <c r="Y3" s="2">
        <v>2</v>
      </c>
      <c r="Z3" s="2">
        <v>3</v>
      </c>
      <c r="AA3" s="2">
        <v>4</v>
      </c>
      <c r="AB3" s="2">
        <v>5</v>
      </c>
      <c r="AC3" s="2">
        <v>6</v>
      </c>
      <c r="AD3" s="2">
        <v>7</v>
      </c>
      <c r="AE3" s="2">
        <v>8</v>
      </c>
      <c r="AF3" s="2">
        <v>9</v>
      </c>
      <c r="AG3" s="2">
        <v>10</v>
      </c>
      <c r="AH3" s="2">
        <v>11</v>
      </c>
      <c r="AI3" s="2">
        <v>12</v>
      </c>
      <c r="AJ3" s="2">
        <v>13</v>
      </c>
      <c r="AK3" s="2">
        <v>14</v>
      </c>
      <c r="AL3" s="2">
        <v>15</v>
      </c>
      <c r="AM3" s="2">
        <v>16</v>
      </c>
      <c r="AN3" s="2">
        <v>17</v>
      </c>
      <c r="AO3" s="2">
        <v>18</v>
      </c>
      <c r="AP3" s="2">
        <v>19</v>
      </c>
      <c r="AQ3" s="2">
        <v>20</v>
      </c>
      <c r="AR3" s="2">
        <v>21</v>
      </c>
      <c r="AS3" s="2">
        <v>22</v>
      </c>
      <c r="AT3" s="2">
        <v>23</v>
      </c>
      <c r="AU3" s="2">
        <v>24</v>
      </c>
      <c r="AV3" s="2">
        <v>25</v>
      </c>
      <c r="AW3" s="2">
        <v>26</v>
      </c>
      <c r="AX3" s="2">
        <v>27</v>
      </c>
      <c r="AY3" s="2">
        <v>28</v>
      </c>
      <c r="AZ3" s="2">
        <v>29</v>
      </c>
      <c r="BA3" s="2">
        <v>30</v>
      </c>
      <c r="BB3" s="2">
        <v>31</v>
      </c>
      <c r="BC3" s="2">
        <v>32</v>
      </c>
      <c r="BD3" s="2">
        <v>33</v>
      </c>
      <c r="BE3" s="2">
        <v>34</v>
      </c>
      <c r="BF3" s="2">
        <v>35</v>
      </c>
      <c r="BG3" s="2">
        <v>36</v>
      </c>
      <c r="BH3" s="2">
        <v>37</v>
      </c>
      <c r="BI3" s="2">
        <v>38</v>
      </c>
      <c r="BJ3" s="2">
        <v>39</v>
      </c>
      <c r="BK3" s="2">
        <v>40</v>
      </c>
      <c r="BL3" s="2">
        <v>41</v>
      </c>
      <c r="BM3" s="2">
        <v>42</v>
      </c>
      <c r="BN3" s="2">
        <v>43</v>
      </c>
      <c r="BO3" s="2">
        <v>44</v>
      </c>
      <c r="BP3" s="2">
        <v>45</v>
      </c>
      <c r="BQ3" s="2">
        <v>46</v>
      </c>
      <c r="BR3" s="2">
        <v>47</v>
      </c>
      <c r="BS3" s="2">
        <v>48</v>
      </c>
      <c r="BT3" s="2">
        <v>49</v>
      </c>
      <c r="BU3" s="2">
        <v>50</v>
      </c>
      <c r="BV3" s="2">
        <v>51</v>
      </c>
      <c r="BW3" s="2">
        <v>52</v>
      </c>
      <c r="BX3" s="2">
        <v>53</v>
      </c>
      <c r="BY3" s="2">
        <v>54</v>
      </c>
      <c r="BZ3" s="2">
        <v>55</v>
      </c>
      <c r="CA3" s="2">
        <v>56</v>
      </c>
      <c r="CB3" s="2">
        <v>57</v>
      </c>
      <c r="CC3" s="2">
        <v>58</v>
      </c>
      <c r="CD3" s="2">
        <v>59</v>
      </c>
      <c r="CE3" s="2">
        <v>60</v>
      </c>
      <c r="CF3" s="2">
        <v>61</v>
      </c>
      <c r="CG3" s="2">
        <v>62</v>
      </c>
      <c r="CH3" s="2">
        <v>63</v>
      </c>
      <c r="CI3" s="2">
        <v>64</v>
      </c>
      <c r="CJ3" s="2">
        <v>65</v>
      </c>
      <c r="CK3" s="2">
        <v>66</v>
      </c>
      <c r="CL3" s="2">
        <v>67</v>
      </c>
      <c r="CM3" s="2">
        <v>68</v>
      </c>
      <c r="CN3" s="2">
        <v>69</v>
      </c>
      <c r="CO3" s="2">
        <v>70</v>
      </c>
      <c r="CP3" s="2">
        <v>71</v>
      </c>
      <c r="CQ3" s="2">
        <v>72</v>
      </c>
      <c r="CR3" s="2">
        <v>73</v>
      </c>
      <c r="CS3" s="2">
        <v>74</v>
      </c>
      <c r="CT3" s="2">
        <v>75</v>
      </c>
      <c r="CU3" s="2">
        <v>76</v>
      </c>
      <c r="CV3" s="2">
        <v>77</v>
      </c>
      <c r="CW3" s="2">
        <v>78</v>
      </c>
      <c r="CX3" s="2">
        <v>79</v>
      </c>
      <c r="CY3" s="2">
        <v>80</v>
      </c>
      <c r="CZ3" s="2">
        <v>81</v>
      </c>
      <c r="DA3" s="2">
        <v>82</v>
      </c>
      <c r="DB3" s="2">
        <v>83</v>
      </c>
      <c r="DC3" s="2">
        <v>84</v>
      </c>
      <c r="DD3" s="2">
        <v>85</v>
      </c>
      <c r="DE3" s="2">
        <v>86</v>
      </c>
      <c r="DF3" s="2">
        <v>87</v>
      </c>
      <c r="DG3" s="2">
        <v>88</v>
      </c>
      <c r="DH3" s="2">
        <v>89</v>
      </c>
      <c r="DI3" s="2">
        <v>90</v>
      </c>
      <c r="DJ3" s="2">
        <v>91</v>
      </c>
      <c r="DK3" s="2">
        <v>92</v>
      </c>
      <c r="DL3" s="2">
        <v>93</v>
      </c>
      <c r="DM3" s="2">
        <v>94</v>
      </c>
      <c r="DN3" s="2">
        <v>95</v>
      </c>
      <c r="DO3" s="2">
        <v>96</v>
      </c>
      <c r="DP3" s="2">
        <v>97</v>
      </c>
      <c r="DQ3" s="2">
        <v>98</v>
      </c>
      <c r="DR3" s="2">
        <v>99</v>
      </c>
      <c r="DS3" s="2">
        <v>100</v>
      </c>
    </row>
    <row r="4" spans="1:123" ht="19.8" x14ac:dyDescent="0.35">
      <c r="A4" s="5" t="s">
        <v>24</v>
      </c>
      <c r="B4" s="5" t="s">
        <v>25</v>
      </c>
      <c r="C4" s="5" t="s">
        <v>22</v>
      </c>
      <c r="D4" s="5" t="s">
        <v>162</v>
      </c>
      <c r="E4" s="5" t="s">
        <v>16</v>
      </c>
      <c r="F4" s="3"/>
      <c r="G4" s="6" t="s">
        <v>21</v>
      </c>
      <c r="H4" s="15">
        <v>1</v>
      </c>
      <c r="X4" s="2" t="s">
        <v>60</v>
      </c>
      <c r="Y4" s="2" t="s">
        <v>61</v>
      </c>
      <c r="Z4" s="2" t="s">
        <v>62</v>
      </c>
      <c r="AA4" s="2" t="s">
        <v>63</v>
      </c>
      <c r="AB4" s="2" t="s">
        <v>64</v>
      </c>
      <c r="AC4" s="2" t="s">
        <v>65</v>
      </c>
      <c r="AD4" s="2" t="s">
        <v>66</v>
      </c>
      <c r="AE4" s="2" t="s">
        <v>67</v>
      </c>
      <c r="AF4" s="2" t="s">
        <v>68</v>
      </c>
      <c r="AG4" s="2" t="s">
        <v>69</v>
      </c>
      <c r="AH4" s="2" t="s">
        <v>70</v>
      </c>
      <c r="AI4" s="2" t="s">
        <v>71</v>
      </c>
      <c r="AJ4" s="2" t="s">
        <v>72</v>
      </c>
      <c r="AK4" s="2" t="s">
        <v>73</v>
      </c>
      <c r="AL4" s="2" t="s">
        <v>74</v>
      </c>
      <c r="AM4" s="2" t="s">
        <v>75</v>
      </c>
      <c r="AN4" s="2" t="s">
        <v>76</v>
      </c>
      <c r="AO4" s="2" t="s">
        <v>77</v>
      </c>
      <c r="AP4" s="2" t="s">
        <v>78</v>
      </c>
      <c r="AQ4" s="2" t="s">
        <v>79</v>
      </c>
      <c r="AR4" s="2" t="s">
        <v>80</v>
      </c>
      <c r="AS4" s="2" t="s">
        <v>81</v>
      </c>
      <c r="AT4" s="2" t="s">
        <v>82</v>
      </c>
      <c r="AU4" s="2" t="s">
        <v>83</v>
      </c>
      <c r="AV4" s="2" t="s">
        <v>84</v>
      </c>
      <c r="AW4" s="2" t="s">
        <v>85</v>
      </c>
      <c r="AX4" s="2" t="s">
        <v>86</v>
      </c>
      <c r="AY4" s="2" t="s">
        <v>87</v>
      </c>
      <c r="AZ4" s="2" t="s">
        <v>88</v>
      </c>
      <c r="BA4" s="2" t="s">
        <v>89</v>
      </c>
      <c r="BB4" s="2" t="s">
        <v>90</v>
      </c>
      <c r="BC4" s="2" t="s">
        <v>91</v>
      </c>
      <c r="BD4" s="2" t="s">
        <v>92</v>
      </c>
      <c r="BE4" s="2" t="s">
        <v>93</v>
      </c>
      <c r="BF4" s="2" t="s">
        <v>94</v>
      </c>
      <c r="BG4" s="2" t="s">
        <v>95</v>
      </c>
      <c r="BH4" s="2" t="s">
        <v>96</v>
      </c>
      <c r="BI4" s="2" t="s">
        <v>97</v>
      </c>
      <c r="BJ4" s="2" t="s">
        <v>98</v>
      </c>
      <c r="BK4" s="2" t="s">
        <v>99</v>
      </c>
      <c r="BL4" s="2" t="s">
        <v>100</v>
      </c>
      <c r="BM4" s="2" t="s">
        <v>101</v>
      </c>
      <c r="BN4" s="2" t="s">
        <v>102</v>
      </c>
      <c r="BO4" s="2" t="s">
        <v>103</v>
      </c>
      <c r="BP4" s="2" t="s">
        <v>104</v>
      </c>
      <c r="BQ4" s="2" t="s">
        <v>105</v>
      </c>
      <c r="BR4" s="2" t="s">
        <v>106</v>
      </c>
      <c r="BS4" s="2" t="s">
        <v>107</v>
      </c>
      <c r="BT4" s="2" t="s">
        <v>108</v>
      </c>
      <c r="BU4" s="2" t="s">
        <v>109</v>
      </c>
      <c r="BV4" s="2" t="s">
        <v>110</v>
      </c>
      <c r="BW4" s="2" t="s">
        <v>111</v>
      </c>
      <c r="BX4" s="2" t="s">
        <v>112</v>
      </c>
      <c r="BY4" s="2" t="s">
        <v>113</v>
      </c>
      <c r="BZ4" s="2" t="s">
        <v>114</v>
      </c>
      <c r="CA4" s="2" t="s">
        <v>115</v>
      </c>
      <c r="CB4" s="2" t="s">
        <v>116</v>
      </c>
      <c r="CC4" s="2" t="s">
        <v>117</v>
      </c>
      <c r="CD4" s="2" t="s">
        <v>118</v>
      </c>
      <c r="CE4" s="2" t="s">
        <v>119</v>
      </c>
      <c r="CF4" s="2" t="s">
        <v>120</v>
      </c>
      <c r="CG4" s="2" t="s">
        <v>121</v>
      </c>
      <c r="CH4" s="2" t="s">
        <v>122</v>
      </c>
      <c r="CI4" s="2" t="s">
        <v>123</v>
      </c>
      <c r="CJ4" s="2" t="s">
        <v>124</v>
      </c>
      <c r="CK4" s="2" t="s">
        <v>125</v>
      </c>
      <c r="CL4" s="2" t="s">
        <v>126</v>
      </c>
      <c r="CM4" s="2" t="s">
        <v>127</v>
      </c>
      <c r="CN4" s="2" t="s">
        <v>128</v>
      </c>
      <c r="CO4" s="2" t="s">
        <v>129</v>
      </c>
      <c r="CP4" s="2" t="s">
        <v>130</v>
      </c>
      <c r="CQ4" s="2" t="s">
        <v>131</v>
      </c>
      <c r="CR4" s="2" t="s">
        <v>132</v>
      </c>
      <c r="CS4" s="2" t="s">
        <v>133</v>
      </c>
      <c r="CT4" s="2" t="s">
        <v>134</v>
      </c>
      <c r="CU4" s="2" t="s">
        <v>135</v>
      </c>
      <c r="CV4" s="2" t="s">
        <v>136</v>
      </c>
      <c r="CW4" s="2" t="s">
        <v>137</v>
      </c>
      <c r="CX4" s="2" t="s">
        <v>138</v>
      </c>
      <c r="CY4" s="2" t="s">
        <v>139</v>
      </c>
      <c r="CZ4" s="2" t="s">
        <v>140</v>
      </c>
      <c r="DA4" s="2" t="s">
        <v>141</v>
      </c>
      <c r="DB4" s="2" t="s">
        <v>142</v>
      </c>
      <c r="DC4" s="2" t="s">
        <v>143</v>
      </c>
      <c r="DD4" s="2" t="s">
        <v>144</v>
      </c>
      <c r="DE4" s="2" t="s">
        <v>145</v>
      </c>
      <c r="DF4" s="2" t="s">
        <v>146</v>
      </c>
      <c r="DG4" s="2" t="s">
        <v>147</v>
      </c>
      <c r="DH4" s="2" t="s">
        <v>148</v>
      </c>
      <c r="DI4" s="2" t="s">
        <v>149</v>
      </c>
      <c r="DJ4" s="2" t="s">
        <v>150</v>
      </c>
      <c r="DK4" s="2" t="s">
        <v>151</v>
      </c>
      <c r="DL4" s="2" t="s">
        <v>152</v>
      </c>
      <c r="DM4" s="2" t="s">
        <v>153</v>
      </c>
      <c r="DN4" s="2" t="s">
        <v>154</v>
      </c>
      <c r="DO4" s="2" t="s">
        <v>155</v>
      </c>
      <c r="DP4" s="2" t="s">
        <v>156</v>
      </c>
      <c r="DQ4" s="2" t="s">
        <v>157</v>
      </c>
      <c r="DR4" s="2" t="s">
        <v>158</v>
      </c>
      <c r="DS4" s="2" t="s">
        <v>159</v>
      </c>
    </row>
    <row r="5" spans="1:123" ht="18" x14ac:dyDescent="0.35">
      <c r="A5" s="5">
        <v>150</v>
      </c>
      <c r="B5" s="5">
        <v>1.9</v>
      </c>
      <c r="C5" s="5">
        <f>B5*$H$4+$H$5</f>
        <v>18.899999999999999</v>
      </c>
      <c r="D5" s="5">
        <f>(A5-C5)^2</f>
        <v>17187.21</v>
      </c>
      <c r="E5" s="5">
        <f>COUNTA(A5:A16)</f>
        <v>12</v>
      </c>
      <c r="F5" s="3"/>
      <c r="G5" s="6" t="s">
        <v>20</v>
      </c>
      <c r="H5" s="15">
        <v>17</v>
      </c>
      <c r="X5" s="2">
        <f t="shared" ref="X5:AG16" si="0">( $A5 - ($B5*X$3+$V$3 ) ) ^2</f>
        <v>17187.21</v>
      </c>
      <c r="Y5" s="2">
        <f t="shared" si="0"/>
        <v>16692.639999999996</v>
      </c>
      <c r="Z5" s="2">
        <f t="shared" si="0"/>
        <v>16205.289999999999</v>
      </c>
      <c r="AA5" s="2">
        <f t="shared" si="0"/>
        <v>15725.160000000002</v>
      </c>
      <c r="AB5" s="2">
        <f t="shared" si="0"/>
        <v>15252.25</v>
      </c>
      <c r="AC5" s="2">
        <f t="shared" si="0"/>
        <v>14786.56</v>
      </c>
      <c r="AD5" s="2">
        <f t="shared" si="0"/>
        <v>14328.09</v>
      </c>
      <c r="AE5" s="2">
        <f t="shared" si="0"/>
        <v>13876.84</v>
      </c>
      <c r="AF5" s="2">
        <f t="shared" si="0"/>
        <v>13432.810000000001</v>
      </c>
      <c r="AG5" s="2">
        <f t="shared" si="0"/>
        <v>12996</v>
      </c>
      <c r="AH5" s="2">
        <f t="shared" ref="AH5:AQ16" si="1">( $A5 - ($B5*AH$3+$V$3 ) ) ^2</f>
        <v>12566.409999999998</v>
      </c>
      <c r="AI5" s="2">
        <f t="shared" si="1"/>
        <v>12144.04</v>
      </c>
      <c r="AJ5" s="2">
        <f t="shared" si="1"/>
        <v>11728.89</v>
      </c>
      <c r="AK5" s="2">
        <f t="shared" si="1"/>
        <v>11320.960000000001</v>
      </c>
      <c r="AL5" s="2">
        <f t="shared" si="1"/>
        <v>10920.25</v>
      </c>
      <c r="AM5" s="2">
        <f t="shared" si="1"/>
        <v>10526.759999999998</v>
      </c>
      <c r="AN5" s="2">
        <f t="shared" si="1"/>
        <v>10140.49</v>
      </c>
      <c r="AO5" s="2">
        <f t="shared" si="1"/>
        <v>9761.4400000000023</v>
      </c>
      <c r="AP5" s="2">
        <f t="shared" si="1"/>
        <v>9389.61</v>
      </c>
      <c r="AQ5" s="2">
        <f t="shared" si="1"/>
        <v>9025</v>
      </c>
      <c r="AR5" s="2">
        <f t="shared" ref="AR5:BA16" si="2">( $A5 - ($B5*AR$3+$V$3 ) ) ^2</f>
        <v>8667.6099999999988</v>
      </c>
      <c r="AS5" s="2">
        <f t="shared" si="2"/>
        <v>8317.44</v>
      </c>
      <c r="AT5" s="2">
        <f t="shared" si="2"/>
        <v>7974.4900000000016</v>
      </c>
      <c r="AU5" s="2">
        <f t="shared" si="2"/>
        <v>7638.7600000000011</v>
      </c>
      <c r="AV5" s="2">
        <f t="shared" si="2"/>
        <v>7310.25</v>
      </c>
      <c r="AW5" s="2">
        <f t="shared" si="2"/>
        <v>6988.9599999999991</v>
      </c>
      <c r="AX5" s="2">
        <f t="shared" si="2"/>
        <v>6674.89</v>
      </c>
      <c r="AY5" s="2">
        <f t="shared" si="2"/>
        <v>6368.0400000000018</v>
      </c>
      <c r="AZ5" s="2">
        <f t="shared" si="2"/>
        <v>6068.4100000000008</v>
      </c>
      <c r="BA5" s="2">
        <f t="shared" si="2"/>
        <v>5776</v>
      </c>
      <c r="BB5" s="2">
        <f t="shared" ref="BB5:BK16" si="3">( $A5 - ($B5*BB$3+$V$3 ) ) ^2</f>
        <v>5490.8099999999995</v>
      </c>
      <c r="BC5" s="2">
        <f t="shared" si="3"/>
        <v>5212.84</v>
      </c>
      <c r="BD5" s="2">
        <f t="shared" si="3"/>
        <v>4942.090000000002</v>
      </c>
      <c r="BE5" s="2">
        <f t="shared" si="3"/>
        <v>4678.5600000000004</v>
      </c>
      <c r="BF5" s="2">
        <f t="shared" si="3"/>
        <v>4422.25</v>
      </c>
      <c r="BG5" s="2">
        <f t="shared" si="3"/>
        <v>4173.1600000000008</v>
      </c>
      <c r="BH5" s="2">
        <f t="shared" si="3"/>
        <v>3931.2900000000004</v>
      </c>
      <c r="BI5" s="2">
        <f t="shared" si="3"/>
        <v>3696.64</v>
      </c>
      <c r="BJ5" s="2">
        <f t="shared" si="3"/>
        <v>3469.2100000000005</v>
      </c>
      <c r="BK5" s="2">
        <f t="shared" si="3"/>
        <v>3249</v>
      </c>
      <c r="BL5" s="2">
        <f t="shared" ref="BL5:BU16" si="4">( $A5 - ($B5*BL$3+$V$3 ) ) ^2</f>
        <v>3036.0100000000011</v>
      </c>
      <c r="BM5" s="2">
        <f t="shared" si="4"/>
        <v>2830.2400000000002</v>
      </c>
      <c r="BN5" s="2">
        <f t="shared" si="4"/>
        <v>2631.6899999999996</v>
      </c>
      <c r="BO5" s="2">
        <f t="shared" si="4"/>
        <v>2440.3600000000006</v>
      </c>
      <c r="BP5" s="2">
        <f t="shared" si="4"/>
        <v>2256.25</v>
      </c>
      <c r="BQ5" s="2">
        <f t="shared" si="4"/>
        <v>2079.3600000000006</v>
      </c>
      <c r="BR5" s="2">
        <f t="shared" si="4"/>
        <v>1909.6900000000003</v>
      </c>
      <c r="BS5" s="2">
        <f t="shared" si="4"/>
        <v>1747.2400000000009</v>
      </c>
      <c r="BT5" s="2">
        <f t="shared" si="4"/>
        <v>1592.0100000000004</v>
      </c>
      <c r="BU5" s="2">
        <f t="shared" si="4"/>
        <v>1444</v>
      </c>
      <c r="BV5" s="2">
        <f t="shared" ref="BV5:CE16" si="5">( $A5 - ($B5*BV$3+$V$3 ) ) ^2</f>
        <v>1303.2100000000007</v>
      </c>
      <c r="BW5" s="2">
        <f t="shared" si="5"/>
        <v>1169.6400000000001</v>
      </c>
      <c r="BX5" s="2">
        <f t="shared" si="5"/>
        <v>1043.2900000000006</v>
      </c>
      <c r="BY5" s="2">
        <f t="shared" si="5"/>
        <v>924.16000000000031</v>
      </c>
      <c r="BZ5" s="2">
        <f t="shared" si="5"/>
        <v>812.25</v>
      </c>
      <c r="CA5" s="2">
        <f t="shared" si="5"/>
        <v>707.5600000000004</v>
      </c>
      <c r="CB5" s="2">
        <f t="shared" si="5"/>
        <v>610.09000000000015</v>
      </c>
      <c r="CC5" s="2">
        <f t="shared" si="5"/>
        <v>519.84000000000049</v>
      </c>
      <c r="CD5" s="2">
        <f t="shared" si="5"/>
        <v>436.81000000000023</v>
      </c>
      <c r="CE5" s="2">
        <f t="shared" si="5"/>
        <v>361</v>
      </c>
      <c r="CF5" s="2">
        <f t="shared" ref="CF5:CO16" si="6">( $A5 - ($B5*CF$3+$V$3 ) ) ^2</f>
        <v>292.41000000000076</v>
      </c>
      <c r="CG5" s="2">
        <f t="shared" si="6"/>
        <v>231.03999999999965</v>
      </c>
      <c r="CH5" s="2">
        <f t="shared" si="6"/>
        <v>176.8900000000003</v>
      </c>
      <c r="CI5" s="2">
        <f t="shared" si="6"/>
        <v>129.96000000000012</v>
      </c>
      <c r="CJ5" s="2">
        <f t="shared" si="6"/>
        <v>90.25</v>
      </c>
      <c r="CK5" s="2">
        <f t="shared" si="6"/>
        <v>57.760000000000346</v>
      </c>
      <c r="CL5" s="2">
        <f t="shared" si="6"/>
        <v>32.489999999999867</v>
      </c>
      <c r="CM5" s="2">
        <f t="shared" si="6"/>
        <v>14.440000000000087</v>
      </c>
      <c r="CN5" s="2">
        <f t="shared" si="6"/>
        <v>3.6100000000000216</v>
      </c>
      <c r="CO5" s="2">
        <f t="shared" si="6"/>
        <v>0</v>
      </c>
      <c r="CP5" s="2">
        <f t="shared" ref="CP5:CY16" si="7">( $A5 - ($B5*CP$3+$V$3 ) ) ^2</f>
        <v>3.6100000000000216</v>
      </c>
      <c r="CQ5" s="2">
        <f t="shared" si="7"/>
        <v>14.43999999999987</v>
      </c>
      <c r="CR5" s="2">
        <f t="shared" si="7"/>
        <v>32.489999999999867</v>
      </c>
      <c r="CS5" s="2">
        <f t="shared" si="7"/>
        <v>57.759999999999913</v>
      </c>
      <c r="CT5" s="2">
        <f t="shared" si="7"/>
        <v>90.25</v>
      </c>
      <c r="CU5" s="2">
        <f t="shared" si="7"/>
        <v>129.96000000000012</v>
      </c>
      <c r="CV5" s="2">
        <f t="shared" si="7"/>
        <v>176.88999999999956</v>
      </c>
      <c r="CW5" s="2">
        <f t="shared" si="7"/>
        <v>231.03999999999965</v>
      </c>
      <c r="CX5" s="2">
        <f t="shared" si="7"/>
        <v>292.4099999999998</v>
      </c>
      <c r="CY5" s="2">
        <f t="shared" si="7"/>
        <v>361</v>
      </c>
      <c r="CZ5" s="2">
        <f t="shared" ref="CZ5:DI16" si="8">( $A5 - ($B5*CZ$3+$V$3 ) ) ^2</f>
        <v>436.81000000000023</v>
      </c>
      <c r="DA5" s="2">
        <f t="shared" si="8"/>
        <v>519.83999999999924</v>
      </c>
      <c r="DB5" s="2">
        <f t="shared" si="8"/>
        <v>610.08999999999946</v>
      </c>
      <c r="DC5" s="2">
        <f t="shared" si="8"/>
        <v>707.55999999999972</v>
      </c>
      <c r="DD5" s="2">
        <f t="shared" si="8"/>
        <v>812.25</v>
      </c>
      <c r="DE5" s="2">
        <f t="shared" si="8"/>
        <v>924.16000000000031</v>
      </c>
      <c r="DF5" s="2">
        <f t="shared" si="8"/>
        <v>1043.2899999999988</v>
      </c>
      <c r="DG5" s="2">
        <f t="shared" si="8"/>
        <v>1169.6399999999992</v>
      </c>
      <c r="DH5" s="2">
        <f t="shared" si="8"/>
        <v>1303.2099999999996</v>
      </c>
      <c r="DI5" s="2">
        <f t="shared" si="8"/>
        <v>1444</v>
      </c>
      <c r="DJ5" s="2">
        <f t="shared" ref="DJ5:DS16" si="9">( $A5 - ($B5*DJ$3+$V$3 ) ) ^2</f>
        <v>1592.0100000000004</v>
      </c>
      <c r="DK5" s="2">
        <f t="shared" si="9"/>
        <v>1747.2399999999986</v>
      </c>
      <c r="DL5" s="2">
        <f t="shared" si="9"/>
        <v>1909.6899999999989</v>
      </c>
      <c r="DM5" s="2">
        <f t="shared" si="9"/>
        <v>2079.3599999999997</v>
      </c>
      <c r="DN5" s="2">
        <f t="shared" si="9"/>
        <v>2256.25</v>
      </c>
      <c r="DO5" s="2">
        <f t="shared" si="9"/>
        <v>2440.3599999999979</v>
      </c>
      <c r="DP5" s="2">
        <f t="shared" si="9"/>
        <v>2631.6899999999982</v>
      </c>
      <c r="DQ5" s="2">
        <f t="shared" si="9"/>
        <v>2830.2399999999989</v>
      </c>
      <c r="DR5" s="2">
        <f t="shared" si="9"/>
        <v>3036.0099999999993</v>
      </c>
      <c r="DS5" s="2">
        <f t="shared" si="9"/>
        <v>3249</v>
      </c>
    </row>
    <row r="6" spans="1:123" ht="18" x14ac:dyDescent="0.35">
      <c r="A6" s="5">
        <v>202</v>
      </c>
      <c r="B6" s="5">
        <v>2.5</v>
      </c>
      <c r="C6" s="5">
        <f t="shared" ref="C6:C16" si="10">B6*$H$4+$H$5</f>
        <v>19.5</v>
      </c>
      <c r="D6" s="5">
        <f t="shared" ref="D6:D16" si="11">(A6-C6)^2</f>
        <v>33306.25</v>
      </c>
      <c r="E6" s="5"/>
      <c r="F6" s="3"/>
      <c r="G6" s="3"/>
      <c r="H6" s="3"/>
      <c r="X6" s="2">
        <f t="shared" si="0"/>
        <v>33306.25</v>
      </c>
      <c r="Y6" s="2">
        <f t="shared" si="0"/>
        <v>32400</v>
      </c>
      <c r="Z6" s="2">
        <f t="shared" si="0"/>
        <v>31506.25</v>
      </c>
      <c r="AA6" s="2">
        <f t="shared" si="0"/>
        <v>30625</v>
      </c>
      <c r="AB6" s="2">
        <f t="shared" si="0"/>
        <v>29756.25</v>
      </c>
      <c r="AC6" s="2">
        <f t="shared" si="0"/>
        <v>28900</v>
      </c>
      <c r="AD6" s="2">
        <f t="shared" si="0"/>
        <v>28056.25</v>
      </c>
      <c r="AE6" s="2">
        <f t="shared" si="0"/>
        <v>27225</v>
      </c>
      <c r="AF6" s="2">
        <f t="shared" si="0"/>
        <v>26406.25</v>
      </c>
      <c r="AG6" s="2">
        <f t="shared" si="0"/>
        <v>25600</v>
      </c>
      <c r="AH6" s="2">
        <f t="shared" si="1"/>
        <v>24806.25</v>
      </c>
      <c r="AI6" s="2">
        <f t="shared" si="1"/>
        <v>24025</v>
      </c>
      <c r="AJ6" s="2">
        <f t="shared" si="1"/>
        <v>23256.25</v>
      </c>
      <c r="AK6" s="2">
        <f t="shared" si="1"/>
        <v>22500</v>
      </c>
      <c r="AL6" s="2">
        <f t="shared" si="1"/>
        <v>21756.25</v>
      </c>
      <c r="AM6" s="2">
        <f t="shared" si="1"/>
        <v>21025</v>
      </c>
      <c r="AN6" s="2">
        <f t="shared" si="1"/>
        <v>20306.25</v>
      </c>
      <c r="AO6" s="2">
        <f t="shared" si="1"/>
        <v>19600</v>
      </c>
      <c r="AP6" s="2">
        <f t="shared" si="1"/>
        <v>18906.25</v>
      </c>
      <c r="AQ6" s="2">
        <f t="shared" si="1"/>
        <v>18225</v>
      </c>
      <c r="AR6" s="2">
        <f t="shared" si="2"/>
        <v>17556.25</v>
      </c>
      <c r="AS6" s="2">
        <f t="shared" si="2"/>
        <v>16900</v>
      </c>
      <c r="AT6" s="2">
        <f t="shared" si="2"/>
        <v>16256.25</v>
      </c>
      <c r="AU6" s="2">
        <f t="shared" si="2"/>
        <v>15625</v>
      </c>
      <c r="AV6" s="2">
        <f t="shared" si="2"/>
        <v>15006.25</v>
      </c>
      <c r="AW6" s="2">
        <f t="shared" si="2"/>
        <v>14400</v>
      </c>
      <c r="AX6" s="2">
        <f t="shared" si="2"/>
        <v>13806.25</v>
      </c>
      <c r="AY6" s="2">
        <f t="shared" si="2"/>
        <v>13225</v>
      </c>
      <c r="AZ6" s="2">
        <f t="shared" si="2"/>
        <v>12656.25</v>
      </c>
      <c r="BA6" s="2">
        <f t="shared" si="2"/>
        <v>12100</v>
      </c>
      <c r="BB6" s="2">
        <f t="shared" si="3"/>
        <v>11556.25</v>
      </c>
      <c r="BC6" s="2">
        <f t="shared" si="3"/>
        <v>11025</v>
      </c>
      <c r="BD6" s="2">
        <f t="shared" si="3"/>
        <v>10506.25</v>
      </c>
      <c r="BE6" s="2">
        <f t="shared" si="3"/>
        <v>10000</v>
      </c>
      <c r="BF6" s="2">
        <f t="shared" si="3"/>
        <v>9506.25</v>
      </c>
      <c r="BG6" s="2">
        <f t="shared" si="3"/>
        <v>9025</v>
      </c>
      <c r="BH6" s="2">
        <f t="shared" si="3"/>
        <v>8556.25</v>
      </c>
      <c r="BI6" s="2">
        <f t="shared" si="3"/>
        <v>8100</v>
      </c>
      <c r="BJ6" s="2">
        <f t="shared" si="3"/>
        <v>7656.25</v>
      </c>
      <c r="BK6" s="2">
        <f t="shared" si="3"/>
        <v>7225</v>
      </c>
      <c r="BL6" s="2">
        <f t="shared" si="4"/>
        <v>6806.25</v>
      </c>
      <c r="BM6" s="2">
        <f t="shared" si="4"/>
        <v>6400</v>
      </c>
      <c r="BN6" s="2">
        <f t="shared" si="4"/>
        <v>6006.25</v>
      </c>
      <c r="BO6" s="2">
        <f t="shared" si="4"/>
        <v>5625</v>
      </c>
      <c r="BP6" s="2">
        <f t="shared" si="4"/>
        <v>5256.25</v>
      </c>
      <c r="BQ6" s="2">
        <f t="shared" si="4"/>
        <v>4900</v>
      </c>
      <c r="BR6" s="2">
        <f t="shared" si="4"/>
        <v>4556.25</v>
      </c>
      <c r="BS6" s="2">
        <f t="shared" si="4"/>
        <v>4225</v>
      </c>
      <c r="BT6" s="2">
        <f t="shared" si="4"/>
        <v>3906.25</v>
      </c>
      <c r="BU6" s="2">
        <f t="shared" si="4"/>
        <v>3600</v>
      </c>
      <c r="BV6" s="2">
        <f t="shared" si="5"/>
        <v>3306.25</v>
      </c>
      <c r="BW6" s="2">
        <f t="shared" si="5"/>
        <v>3025</v>
      </c>
      <c r="BX6" s="2">
        <f t="shared" si="5"/>
        <v>2756.25</v>
      </c>
      <c r="BY6" s="2">
        <f t="shared" si="5"/>
        <v>2500</v>
      </c>
      <c r="BZ6" s="2">
        <f t="shared" si="5"/>
        <v>2256.25</v>
      </c>
      <c r="CA6" s="2">
        <f t="shared" si="5"/>
        <v>2025</v>
      </c>
      <c r="CB6" s="2">
        <f t="shared" si="5"/>
        <v>1806.25</v>
      </c>
      <c r="CC6" s="2">
        <f t="shared" si="5"/>
        <v>1600</v>
      </c>
      <c r="CD6" s="2">
        <f t="shared" si="5"/>
        <v>1406.25</v>
      </c>
      <c r="CE6" s="2">
        <f t="shared" si="5"/>
        <v>1225</v>
      </c>
      <c r="CF6" s="2">
        <f t="shared" si="6"/>
        <v>1056.25</v>
      </c>
      <c r="CG6" s="2">
        <f t="shared" si="6"/>
        <v>900</v>
      </c>
      <c r="CH6" s="2">
        <f t="shared" si="6"/>
        <v>756.25</v>
      </c>
      <c r="CI6" s="2">
        <f t="shared" si="6"/>
        <v>625</v>
      </c>
      <c r="CJ6" s="2">
        <f t="shared" si="6"/>
        <v>506.25</v>
      </c>
      <c r="CK6" s="2">
        <f t="shared" si="6"/>
        <v>400</v>
      </c>
      <c r="CL6" s="2">
        <f t="shared" si="6"/>
        <v>306.25</v>
      </c>
      <c r="CM6" s="2">
        <f t="shared" si="6"/>
        <v>225</v>
      </c>
      <c r="CN6" s="2">
        <f t="shared" si="6"/>
        <v>156.25</v>
      </c>
      <c r="CO6" s="2">
        <f t="shared" si="6"/>
        <v>100</v>
      </c>
      <c r="CP6" s="2">
        <f t="shared" si="7"/>
        <v>56.25</v>
      </c>
      <c r="CQ6" s="2">
        <f t="shared" si="7"/>
        <v>25</v>
      </c>
      <c r="CR6" s="2">
        <f t="shared" si="7"/>
        <v>6.25</v>
      </c>
      <c r="CS6" s="2">
        <f t="shared" si="7"/>
        <v>0</v>
      </c>
      <c r="CT6" s="2">
        <f t="shared" si="7"/>
        <v>6.25</v>
      </c>
      <c r="CU6" s="2">
        <f t="shared" si="7"/>
        <v>25</v>
      </c>
      <c r="CV6" s="2">
        <f t="shared" si="7"/>
        <v>56.25</v>
      </c>
      <c r="CW6" s="2">
        <f t="shared" si="7"/>
        <v>100</v>
      </c>
      <c r="CX6" s="2">
        <f t="shared" si="7"/>
        <v>156.25</v>
      </c>
      <c r="CY6" s="2">
        <f t="shared" si="7"/>
        <v>225</v>
      </c>
      <c r="CZ6" s="2">
        <f t="shared" si="8"/>
        <v>306.25</v>
      </c>
      <c r="DA6" s="2">
        <f t="shared" si="8"/>
        <v>400</v>
      </c>
      <c r="DB6" s="2">
        <f t="shared" si="8"/>
        <v>506.25</v>
      </c>
      <c r="DC6" s="2">
        <f t="shared" si="8"/>
        <v>625</v>
      </c>
      <c r="DD6" s="2">
        <f t="shared" si="8"/>
        <v>756.25</v>
      </c>
      <c r="DE6" s="2">
        <f t="shared" si="8"/>
        <v>900</v>
      </c>
      <c r="DF6" s="2">
        <f t="shared" si="8"/>
        <v>1056.25</v>
      </c>
      <c r="DG6" s="2">
        <f t="shared" si="8"/>
        <v>1225</v>
      </c>
      <c r="DH6" s="2">
        <f t="shared" si="8"/>
        <v>1406.25</v>
      </c>
      <c r="DI6" s="2">
        <f t="shared" si="8"/>
        <v>1600</v>
      </c>
      <c r="DJ6" s="2">
        <f t="shared" si="9"/>
        <v>1806.25</v>
      </c>
      <c r="DK6" s="2">
        <f t="shared" si="9"/>
        <v>2025</v>
      </c>
      <c r="DL6" s="2">
        <f t="shared" si="9"/>
        <v>2256.25</v>
      </c>
      <c r="DM6" s="2">
        <f t="shared" si="9"/>
        <v>2500</v>
      </c>
      <c r="DN6" s="2">
        <f t="shared" si="9"/>
        <v>2756.25</v>
      </c>
      <c r="DO6" s="2">
        <f t="shared" si="9"/>
        <v>3025</v>
      </c>
      <c r="DP6" s="2">
        <f t="shared" si="9"/>
        <v>3306.25</v>
      </c>
      <c r="DQ6" s="2">
        <f t="shared" si="9"/>
        <v>3600</v>
      </c>
      <c r="DR6" s="2">
        <f t="shared" si="9"/>
        <v>3906.25</v>
      </c>
      <c r="DS6" s="2">
        <f t="shared" si="9"/>
        <v>4225</v>
      </c>
    </row>
    <row r="7" spans="1:123" ht="18" x14ac:dyDescent="0.35">
      <c r="A7" s="5">
        <v>320</v>
      </c>
      <c r="B7" s="5">
        <v>3.2</v>
      </c>
      <c r="C7" s="5">
        <f t="shared" si="10"/>
        <v>20.2</v>
      </c>
      <c r="D7" s="5">
        <f t="shared" si="11"/>
        <v>89880.040000000008</v>
      </c>
      <c r="E7" s="5"/>
      <c r="F7" s="3"/>
      <c r="G7" s="3"/>
      <c r="H7" s="3"/>
      <c r="X7" s="2">
        <f t="shared" si="0"/>
        <v>89880.040000000008</v>
      </c>
      <c r="Y7" s="2">
        <f t="shared" si="0"/>
        <v>87971.560000000012</v>
      </c>
      <c r="Z7" s="2">
        <f t="shared" si="0"/>
        <v>86083.559999999983</v>
      </c>
      <c r="AA7" s="2">
        <f t="shared" si="0"/>
        <v>84216.04</v>
      </c>
      <c r="AB7" s="2">
        <f t="shared" si="0"/>
        <v>82369</v>
      </c>
      <c r="AC7" s="2">
        <f t="shared" si="0"/>
        <v>80542.44</v>
      </c>
      <c r="AD7" s="2">
        <f t="shared" si="0"/>
        <v>78736.360000000015</v>
      </c>
      <c r="AE7" s="2">
        <f t="shared" si="0"/>
        <v>76950.75999999998</v>
      </c>
      <c r="AF7" s="2">
        <f t="shared" si="0"/>
        <v>75185.64</v>
      </c>
      <c r="AG7" s="2">
        <f t="shared" si="0"/>
        <v>73441</v>
      </c>
      <c r="AH7" s="2">
        <f t="shared" si="1"/>
        <v>71716.840000000011</v>
      </c>
      <c r="AI7" s="2">
        <f t="shared" si="1"/>
        <v>70013.160000000018</v>
      </c>
      <c r="AJ7" s="2">
        <f t="shared" si="1"/>
        <v>68329.959999999992</v>
      </c>
      <c r="AK7" s="2">
        <f t="shared" si="1"/>
        <v>66667.239999999991</v>
      </c>
      <c r="AL7" s="2">
        <f t="shared" si="1"/>
        <v>65025</v>
      </c>
      <c r="AM7" s="2">
        <f t="shared" si="1"/>
        <v>63403.240000000005</v>
      </c>
      <c r="AN7" s="2">
        <f t="shared" si="1"/>
        <v>61801.96</v>
      </c>
      <c r="AO7" s="2">
        <f t="shared" si="1"/>
        <v>60221.16</v>
      </c>
      <c r="AP7" s="2">
        <f t="shared" si="1"/>
        <v>58660.84</v>
      </c>
      <c r="AQ7" s="2">
        <f t="shared" si="1"/>
        <v>57121</v>
      </c>
      <c r="AR7" s="2">
        <f t="shared" si="2"/>
        <v>55601.640000000007</v>
      </c>
      <c r="AS7" s="2">
        <f t="shared" si="2"/>
        <v>54102.759999999995</v>
      </c>
      <c r="AT7" s="2">
        <f t="shared" si="2"/>
        <v>52624.359999999986</v>
      </c>
      <c r="AU7" s="2">
        <f t="shared" si="2"/>
        <v>51166.439999999995</v>
      </c>
      <c r="AV7" s="2">
        <f t="shared" si="2"/>
        <v>49729</v>
      </c>
      <c r="AW7" s="2">
        <f t="shared" si="2"/>
        <v>48312.040000000008</v>
      </c>
      <c r="AX7" s="2">
        <f t="shared" si="2"/>
        <v>46915.56</v>
      </c>
      <c r="AY7" s="2">
        <f t="shared" si="2"/>
        <v>45539.55999999999</v>
      </c>
      <c r="AZ7" s="2">
        <f t="shared" si="2"/>
        <v>44184.039999999994</v>
      </c>
      <c r="BA7" s="2">
        <f t="shared" si="2"/>
        <v>42849</v>
      </c>
      <c r="BB7" s="2">
        <f t="shared" si="3"/>
        <v>41534.44</v>
      </c>
      <c r="BC7" s="2">
        <f t="shared" si="3"/>
        <v>40240.36</v>
      </c>
      <c r="BD7" s="2">
        <f t="shared" si="3"/>
        <v>38966.759999999987</v>
      </c>
      <c r="BE7" s="2">
        <f t="shared" si="3"/>
        <v>37713.639999999992</v>
      </c>
      <c r="BF7" s="2">
        <f t="shared" si="3"/>
        <v>36481</v>
      </c>
      <c r="BG7" s="2">
        <f t="shared" si="3"/>
        <v>35268.840000000004</v>
      </c>
      <c r="BH7" s="2">
        <f t="shared" si="3"/>
        <v>34077.159999999996</v>
      </c>
      <c r="BI7" s="2">
        <f t="shared" si="3"/>
        <v>32905.959999999992</v>
      </c>
      <c r="BJ7" s="2">
        <f t="shared" si="3"/>
        <v>31755.239999999994</v>
      </c>
      <c r="BK7" s="2">
        <f t="shared" si="3"/>
        <v>30625</v>
      </c>
      <c r="BL7" s="2">
        <f t="shared" si="4"/>
        <v>29515.239999999994</v>
      </c>
      <c r="BM7" s="2">
        <f t="shared" si="4"/>
        <v>28425.96</v>
      </c>
      <c r="BN7" s="2">
        <f t="shared" si="4"/>
        <v>27357.160000000003</v>
      </c>
      <c r="BO7" s="2">
        <f t="shared" si="4"/>
        <v>26308.839999999997</v>
      </c>
      <c r="BP7" s="2">
        <f t="shared" si="4"/>
        <v>25281</v>
      </c>
      <c r="BQ7" s="2">
        <f t="shared" si="4"/>
        <v>24273.639999999996</v>
      </c>
      <c r="BR7" s="2">
        <f t="shared" si="4"/>
        <v>23286.76</v>
      </c>
      <c r="BS7" s="2">
        <f t="shared" si="4"/>
        <v>22320.359999999993</v>
      </c>
      <c r="BT7" s="2">
        <f t="shared" si="4"/>
        <v>21374.439999999995</v>
      </c>
      <c r="BU7" s="2">
        <f t="shared" si="4"/>
        <v>20449</v>
      </c>
      <c r="BV7" s="2">
        <f t="shared" si="5"/>
        <v>19544.039999999994</v>
      </c>
      <c r="BW7" s="2">
        <f t="shared" si="5"/>
        <v>18659.559999999998</v>
      </c>
      <c r="BX7" s="2">
        <f t="shared" si="5"/>
        <v>17795.559999999994</v>
      </c>
      <c r="BY7" s="2">
        <f t="shared" si="5"/>
        <v>16952.039999999997</v>
      </c>
      <c r="BZ7" s="2">
        <f t="shared" si="5"/>
        <v>16129</v>
      </c>
      <c r="CA7" s="2">
        <f t="shared" si="5"/>
        <v>15326.439999999995</v>
      </c>
      <c r="CB7" s="2">
        <f t="shared" si="5"/>
        <v>14544.359999999999</v>
      </c>
      <c r="CC7" s="2">
        <f t="shared" si="5"/>
        <v>13782.759999999995</v>
      </c>
      <c r="CD7" s="2">
        <f t="shared" si="5"/>
        <v>13041.639999999998</v>
      </c>
      <c r="CE7" s="2">
        <f t="shared" si="5"/>
        <v>12321</v>
      </c>
      <c r="CF7" s="2">
        <f t="shared" si="6"/>
        <v>11620.839999999997</v>
      </c>
      <c r="CG7" s="2">
        <f t="shared" si="6"/>
        <v>10941.159999999998</v>
      </c>
      <c r="CH7" s="2">
        <f t="shared" si="6"/>
        <v>10281.959999999995</v>
      </c>
      <c r="CI7" s="2">
        <f t="shared" si="6"/>
        <v>9643.239999999998</v>
      </c>
      <c r="CJ7" s="2">
        <f t="shared" si="6"/>
        <v>9025</v>
      </c>
      <c r="CK7" s="2">
        <f t="shared" si="6"/>
        <v>8427.2399999999961</v>
      </c>
      <c r="CL7" s="2">
        <f t="shared" si="6"/>
        <v>7849.9599999999991</v>
      </c>
      <c r="CM7" s="2">
        <f t="shared" si="6"/>
        <v>7293.1599999999962</v>
      </c>
      <c r="CN7" s="2">
        <f t="shared" si="6"/>
        <v>6756.8399999999983</v>
      </c>
      <c r="CO7" s="2">
        <f t="shared" si="6"/>
        <v>6241</v>
      </c>
      <c r="CP7" s="2">
        <f t="shared" si="7"/>
        <v>5745.6399999999976</v>
      </c>
      <c r="CQ7" s="2">
        <f t="shared" si="7"/>
        <v>5270.7599999999993</v>
      </c>
      <c r="CR7" s="2">
        <f t="shared" si="7"/>
        <v>4816.3599999999969</v>
      </c>
      <c r="CS7" s="2">
        <f t="shared" si="7"/>
        <v>4382.4399999999987</v>
      </c>
      <c r="CT7" s="2">
        <f t="shared" si="7"/>
        <v>3969</v>
      </c>
      <c r="CU7" s="2">
        <f t="shared" si="7"/>
        <v>3576.0399999999945</v>
      </c>
      <c r="CV7" s="2">
        <f t="shared" si="7"/>
        <v>3203.5600000000027</v>
      </c>
      <c r="CW7" s="2">
        <f t="shared" si="7"/>
        <v>2851.5599999999977</v>
      </c>
      <c r="CX7" s="2">
        <f t="shared" si="7"/>
        <v>2520.0399999999991</v>
      </c>
      <c r="CY7" s="2">
        <f t="shared" si="7"/>
        <v>2209</v>
      </c>
      <c r="CZ7" s="2">
        <f t="shared" si="8"/>
        <v>1918.440000000001</v>
      </c>
      <c r="DA7" s="2">
        <f t="shared" si="8"/>
        <v>1648.3599999999972</v>
      </c>
      <c r="DB7" s="2">
        <f t="shared" si="8"/>
        <v>1398.7599999999984</v>
      </c>
      <c r="DC7" s="2">
        <f t="shared" si="8"/>
        <v>1169.6399999999992</v>
      </c>
      <c r="DD7" s="2">
        <f t="shared" si="8"/>
        <v>961</v>
      </c>
      <c r="DE7" s="2">
        <f t="shared" si="8"/>
        <v>772.8400000000006</v>
      </c>
      <c r="DF7" s="2">
        <f t="shared" si="8"/>
        <v>605.15999999999838</v>
      </c>
      <c r="DG7" s="2">
        <f t="shared" si="8"/>
        <v>457.95999999999901</v>
      </c>
      <c r="DH7" s="2">
        <f t="shared" si="8"/>
        <v>331.23999999999961</v>
      </c>
      <c r="DI7" s="2">
        <f t="shared" si="8"/>
        <v>225</v>
      </c>
      <c r="DJ7" s="2">
        <f t="shared" si="9"/>
        <v>139.24000000000026</v>
      </c>
      <c r="DK7" s="2">
        <f t="shared" si="9"/>
        <v>73.959999999999411</v>
      </c>
      <c r="DL7" s="2">
        <f t="shared" si="9"/>
        <v>29.159999999999755</v>
      </c>
      <c r="DM7" s="2">
        <f t="shared" si="9"/>
        <v>4.8399999999999501</v>
      </c>
      <c r="DN7" s="2">
        <f t="shared" si="9"/>
        <v>1</v>
      </c>
      <c r="DO7" s="2">
        <f t="shared" si="9"/>
        <v>17.640000000000381</v>
      </c>
      <c r="DP7" s="2">
        <f t="shared" si="9"/>
        <v>54.760000000000502</v>
      </c>
      <c r="DQ7" s="2">
        <f t="shared" si="9"/>
        <v>112.36000000000048</v>
      </c>
      <c r="DR7" s="2">
        <f t="shared" si="9"/>
        <v>190.44000000000031</v>
      </c>
      <c r="DS7" s="2">
        <f t="shared" si="9"/>
        <v>289</v>
      </c>
    </row>
    <row r="8" spans="1:123" ht="18" x14ac:dyDescent="0.35">
      <c r="A8" s="5">
        <v>112</v>
      </c>
      <c r="B8" s="5">
        <v>1.3</v>
      </c>
      <c r="C8" s="5">
        <f t="shared" si="10"/>
        <v>18.3</v>
      </c>
      <c r="D8" s="5">
        <f t="shared" si="11"/>
        <v>8779.69</v>
      </c>
      <c r="E8" s="5"/>
      <c r="F8" s="3"/>
      <c r="G8" s="23" t="s">
        <v>367</v>
      </c>
      <c r="H8" s="3"/>
      <c r="X8" s="2">
        <f t="shared" si="0"/>
        <v>8779.69</v>
      </c>
      <c r="Y8" s="2">
        <f t="shared" si="0"/>
        <v>8537.76</v>
      </c>
      <c r="Z8" s="2">
        <f t="shared" si="0"/>
        <v>8299.2099999999991</v>
      </c>
      <c r="AA8" s="2">
        <f t="shared" si="0"/>
        <v>8064.0399999999991</v>
      </c>
      <c r="AB8" s="2">
        <f t="shared" si="0"/>
        <v>7832.25</v>
      </c>
      <c r="AC8" s="2">
        <f t="shared" si="0"/>
        <v>7603.84</v>
      </c>
      <c r="AD8" s="2">
        <f t="shared" si="0"/>
        <v>7378.8100000000013</v>
      </c>
      <c r="AE8" s="2">
        <f t="shared" si="0"/>
        <v>7157.1599999999989</v>
      </c>
      <c r="AF8" s="2">
        <f t="shared" si="0"/>
        <v>6938.8899999999994</v>
      </c>
      <c r="AG8" s="2">
        <f t="shared" si="0"/>
        <v>6724</v>
      </c>
      <c r="AH8" s="2">
        <f t="shared" si="1"/>
        <v>6512.4900000000007</v>
      </c>
      <c r="AI8" s="2">
        <f t="shared" si="1"/>
        <v>6304.3600000000006</v>
      </c>
      <c r="AJ8" s="2">
        <f t="shared" si="1"/>
        <v>6099.6099999999988</v>
      </c>
      <c r="AK8" s="2">
        <f t="shared" si="1"/>
        <v>5898.24</v>
      </c>
      <c r="AL8" s="2">
        <f t="shared" si="1"/>
        <v>5700.25</v>
      </c>
      <c r="AM8" s="2">
        <f t="shared" si="1"/>
        <v>5505.64</v>
      </c>
      <c r="AN8" s="2">
        <f t="shared" si="1"/>
        <v>5314.4100000000008</v>
      </c>
      <c r="AO8" s="2">
        <f t="shared" si="1"/>
        <v>5126.5599999999995</v>
      </c>
      <c r="AP8" s="2">
        <f t="shared" si="1"/>
        <v>4942.0899999999992</v>
      </c>
      <c r="AQ8" s="2">
        <f t="shared" si="1"/>
        <v>4761</v>
      </c>
      <c r="AR8" s="2">
        <f t="shared" si="2"/>
        <v>4583.29</v>
      </c>
      <c r="AS8" s="2">
        <f t="shared" si="2"/>
        <v>4408.9600000000009</v>
      </c>
      <c r="AT8" s="2">
        <f t="shared" si="2"/>
        <v>4238.0099999999993</v>
      </c>
      <c r="AU8" s="2">
        <f t="shared" si="2"/>
        <v>4070.4399999999996</v>
      </c>
      <c r="AV8" s="2">
        <f t="shared" si="2"/>
        <v>3906.25</v>
      </c>
      <c r="AW8" s="2">
        <f t="shared" si="2"/>
        <v>3745.4399999999996</v>
      </c>
      <c r="AX8" s="2">
        <f t="shared" si="2"/>
        <v>3588.0099999999998</v>
      </c>
      <c r="AY8" s="2">
        <f t="shared" si="2"/>
        <v>3433.96</v>
      </c>
      <c r="AZ8" s="2">
        <f t="shared" si="2"/>
        <v>3283.2899999999995</v>
      </c>
      <c r="BA8" s="2">
        <f t="shared" si="2"/>
        <v>3136</v>
      </c>
      <c r="BB8" s="2">
        <f t="shared" si="3"/>
        <v>2992.0899999999997</v>
      </c>
      <c r="BC8" s="2">
        <f t="shared" si="3"/>
        <v>2851.56</v>
      </c>
      <c r="BD8" s="2">
        <f t="shared" si="3"/>
        <v>2714.4100000000003</v>
      </c>
      <c r="BE8" s="2">
        <f t="shared" si="3"/>
        <v>2580.64</v>
      </c>
      <c r="BF8" s="2">
        <f t="shared" si="3"/>
        <v>2450.25</v>
      </c>
      <c r="BG8" s="2">
        <f t="shared" si="3"/>
        <v>2323.2399999999998</v>
      </c>
      <c r="BH8" s="2">
        <f t="shared" si="3"/>
        <v>2199.6100000000006</v>
      </c>
      <c r="BI8" s="2">
        <f t="shared" si="3"/>
        <v>2079.3599999999997</v>
      </c>
      <c r="BJ8" s="2">
        <f t="shared" si="3"/>
        <v>1962.4899999999998</v>
      </c>
      <c r="BK8" s="2">
        <f t="shared" si="3"/>
        <v>1849</v>
      </c>
      <c r="BL8" s="2">
        <f t="shared" si="4"/>
        <v>1738.889999999999</v>
      </c>
      <c r="BM8" s="2">
        <f t="shared" si="4"/>
        <v>1632.1600000000005</v>
      </c>
      <c r="BN8" s="2">
        <f t="shared" si="4"/>
        <v>1528.8099999999995</v>
      </c>
      <c r="BO8" s="2">
        <f t="shared" si="4"/>
        <v>1428.8399999999997</v>
      </c>
      <c r="BP8" s="2">
        <f t="shared" si="4"/>
        <v>1332.25</v>
      </c>
      <c r="BQ8" s="2">
        <f t="shared" si="4"/>
        <v>1239.0399999999993</v>
      </c>
      <c r="BR8" s="2">
        <f t="shared" si="4"/>
        <v>1149.2100000000005</v>
      </c>
      <c r="BS8" s="2">
        <f t="shared" si="4"/>
        <v>1062.7599999999995</v>
      </c>
      <c r="BT8" s="2">
        <f t="shared" si="4"/>
        <v>979.68999999999983</v>
      </c>
      <c r="BU8" s="2">
        <f t="shared" si="4"/>
        <v>900</v>
      </c>
      <c r="BV8" s="2">
        <f t="shared" si="5"/>
        <v>823.69000000000017</v>
      </c>
      <c r="BW8" s="2">
        <f t="shared" si="5"/>
        <v>750.75999999999954</v>
      </c>
      <c r="BX8" s="2">
        <f t="shared" si="5"/>
        <v>681.2099999999997</v>
      </c>
      <c r="BY8" s="2">
        <f t="shared" si="5"/>
        <v>615.03999999999985</v>
      </c>
      <c r="BZ8" s="2">
        <f t="shared" si="5"/>
        <v>552.25</v>
      </c>
      <c r="CA8" s="2">
        <f t="shared" si="5"/>
        <v>492.84000000000015</v>
      </c>
      <c r="CB8" s="2">
        <f t="shared" si="5"/>
        <v>436.80999999999966</v>
      </c>
      <c r="CC8" s="2">
        <f t="shared" si="5"/>
        <v>384.1599999999998</v>
      </c>
      <c r="CD8" s="2">
        <f t="shared" si="5"/>
        <v>334.88999999999987</v>
      </c>
      <c r="CE8" s="2">
        <f t="shared" si="5"/>
        <v>289</v>
      </c>
      <c r="CF8" s="2">
        <f t="shared" si="6"/>
        <v>246.49000000000009</v>
      </c>
      <c r="CG8" s="2">
        <f t="shared" si="6"/>
        <v>207.35999999999976</v>
      </c>
      <c r="CH8" s="2">
        <f t="shared" si="6"/>
        <v>171.60999999999984</v>
      </c>
      <c r="CI8" s="2">
        <f t="shared" si="6"/>
        <v>139.23999999999992</v>
      </c>
      <c r="CJ8" s="2">
        <f t="shared" si="6"/>
        <v>110.25</v>
      </c>
      <c r="CK8" s="2">
        <f t="shared" si="6"/>
        <v>84.640000000000057</v>
      </c>
      <c r="CL8" s="2">
        <f t="shared" si="6"/>
        <v>62.409999999999869</v>
      </c>
      <c r="CM8" s="2">
        <f t="shared" si="6"/>
        <v>43.559999999999924</v>
      </c>
      <c r="CN8" s="2">
        <f t="shared" si="6"/>
        <v>28.089999999999971</v>
      </c>
      <c r="CO8" s="2">
        <f t="shared" si="6"/>
        <v>16</v>
      </c>
      <c r="CP8" s="2">
        <f t="shared" si="7"/>
        <v>7.2900000000000151</v>
      </c>
      <c r="CQ8" s="2">
        <f t="shared" si="7"/>
        <v>1.9599999999999762</v>
      </c>
      <c r="CR8" s="2">
        <f t="shared" si="7"/>
        <v>9.999999999998864E-3</v>
      </c>
      <c r="CS8" s="2">
        <f t="shared" si="7"/>
        <v>1.4400000000000068</v>
      </c>
      <c r="CT8" s="2">
        <f t="shared" si="7"/>
        <v>6.25</v>
      </c>
      <c r="CU8" s="2">
        <f t="shared" si="7"/>
        <v>14.439999999999978</v>
      </c>
      <c r="CV8" s="2">
        <f t="shared" si="7"/>
        <v>26.010000000000087</v>
      </c>
      <c r="CW8" s="2">
        <f t="shared" si="7"/>
        <v>40.960000000000072</v>
      </c>
      <c r="CX8" s="2">
        <f t="shared" si="7"/>
        <v>59.290000000000042</v>
      </c>
      <c r="CY8" s="2">
        <f t="shared" si="7"/>
        <v>81</v>
      </c>
      <c r="CZ8" s="2">
        <f t="shared" si="8"/>
        <v>106.08999999999995</v>
      </c>
      <c r="DA8" s="2">
        <f t="shared" si="8"/>
        <v>134.5600000000002</v>
      </c>
      <c r="DB8" s="2">
        <f t="shared" si="8"/>
        <v>166.41000000000014</v>
      </c>
      <c r="DC8" s="2">
        <f t="shared" si="8"/>
        <v>201.64000000000007</v>
      </c>
      <c r="DD8" s="2">
        <f t="shared" si="8"/>
        <v>240.25</v>
      </c>
      <c r="DE8" s="2">
        <f t="shared" si="8"/>
        <v>282.24000000000041</v>
      </c>
      <c r="DF8" s="2">
        <f t="shared" si="8"/>
        <v>327.61000000000081</v>
      </c>
      <c r="DG8" s="2">
        <f t="shared" si="8"/>
        <v>376.36000000000024</v>
      </c>
      <c r="DH8" s="2">
        <f t="shared" si="8"/>
        <v>428.48999999999955</v>
      </c>
      <c r="DI8" s="2">
        <f t="shared" si="8"/>
        <v>484</v>
      </c>
      <c r="DJ8" s="2">
        <f t="shared" si="9"/>
        <v>542.89000000000055</v>
      </c>
      <c r="DK8" s="2">
        <f t="shared" si="9"/>
        <v>605.16000000000111</v>
      </c>
      <c r="DL8" s="2">
        <f t="shared" si="9"/>
        <v>670.81000000000029</v>
      </c>
      <c r="DM8" s="2">
        <f t="shared" si="9"/>
        <v>739.83999999999935</v>
      </c>
      <c r="DN8" s="2">
        <f t="shared" si="9"/>
        <v>812.25</v>
      </c>
      <c r="DO8" s="2">
        <f t="shared" si="9"/>
        <v>888.04000000000065</v>
      </c>
      <c r="DP8" s="2">
        <f t="shared" si="9"/>
        <v>967.2100000000014</v>
      </c>
      <c r="DQ8" s="2">
        <f t="shared" si="9"/>
        <v>1049.7600000000004</v>
      </c>
      <c r="DR8" s="2">
        <f t="shared" si="9"/>
        <v>1135.6900000000012</v>
      </c>
      <c r="DS8" s="2">
        <f t="shared" si="9"/>
        <v>1225</v>
      </c>
    </row>
    <row r="9" spans="1:123" ht="18" x14ac:dyDescent="0.35">
      <c r="A9" s="5">
        <v>140</v>
      </c>
      <c r="B9" s="5">
        <v>1.8</v>
      </c>
      <c r="C9" s="5">
        <f t="shared" si="10"/>
        <v>18.8</v>
      </c>
      <c r="D9" s="5">
        <f t="shared" si="11"/>
        <v>14689.44</v>
      </c>
      <c r="E9" s="5"/>
      <c r="F9" s="3"/>
      <c r="G9" s="3"/>
      <c r="H9" s="3"/>
      <c r="X9" s="2">
        <f t="shared" si="0"/>
        <v>14689.44</v>
      </c>
      <c r="Y9" s="2">
        <f t="shared" si="0"/>
        <v>14256.36</v>
      </c>
      <c r="Z9" s="2">
        <f t="shared" si="0"/>
        <v>13829.759999999998</v>
      </c>
      <c r="AA9" s="2">
        <f t="shared" si="0"/>
        <v>13409.64</v>
      </c>
      <c r="AB9" s="2">
        <f t="shared" si="0"/>
        <v>12996</v>
      </c>
      <c r="AC9" s="2">
        <f t="shared" si="0"/>
        <v>12588.84</v>
      </c>
      <c r="AD9" s="2">
        <f t="shared" si="0"/>
        <v>12188.160000000002</v>
      </c>
      <c r="AE9" s="2">
        <f t="shared" si="0"/>
        <v>11793.96</v>
      </c>
      <c r="AF9" s="2">
        <f t="shared" si="0"/>
        <v>11406.24</v>
      </c>
      <c r="AG9" s="2">
        <f t="shared" si="0"/>
        <v>11025</v>
      </c>
      <c r="AH9" s="2">
        <f t="shared" si="1"/>
        <v>10650.24</v>
      </c>
      <c r="AI9" s="2">
        <f t="shared" si="1"/>
        <v>10281.960000000001</v>
      </c>
      <c r="AJ9" s="2">
        <f t="shared" si="1"/>
        <v>9920.159999999998</v>
      </c>
      <c r="AK9" s="2">
        <f t="shared" si="1"/>
        <v>9564.84</v>
      </c>
      <c r="AL9" s="2">
        <f t="shared" si="1"/>
        <v>9216</v>
      </c>
      <c r="AM9" s="2">
        <f t="shared" si="1"/>
        <v>8873.6400000000012</v>
      </c>
      <c r="AN9" s="2">
        <f t="shared" si="1"/>
        <v>8537.76</v>
      </c>
      <c r="AO9" s="2">
        <f t="shared" si="1"/>
        <v>8208.3599999999988</v>
      </c>
      <c r="AP9" s="2">
        <f t="shared" si="1"/>
        <v>7885.44</v>
      </c>
      <c r="AQ9" s="2">
        <f t="shared" si="1"/>
        <v>7569</v>
      </c>
      <c r="AR9" s="2">
        <f t="shared" si="2"/>
        <v>7259.0399999999981</v>
      </c>
      <c r="AS9" s="2">
        <f t="shared" si="2"/>
        <v>6955.5600000000013</v>
      </c>
      <c r="AT9" s="2">
        <f t="shared" si="2"/>
        <v>6658.5599999999995</v>
      </c>
      <c r="AU9" s="2">
        <f t="shared" si="2"/>
        <v>6368.04</v>
      </c>
      <c r="AV9" s="2">
        <f t="shared" si="2"/>
        <v>6084</v>
      </c>
      <c r="AW9" s="2">
        <f t="shared" si="2"/>
        <v>5806.4399999999987</v>
      </c>
      <c r="AX9" s="2">
        <f t="shared" si="2"/>
        <v>5535.3600000000006</v>
      </c>
      <c r="AY9" s="2">
        <f t="shared" si="2"/>
        <v>5270.7599999999993</v>
      </c>
      <c r="AZ9" s="2">
        <f t="shared" si="2"/>
        <v>5012.6399999999994</v>
      </c>
      <c r="BA9" s="2">
        <f t="shared" si="2"/>
        <v>4761</v>
      </c>
      <c r="BB9" s="2">
        <f t="shared" si="3"/>
        <v>4515.8399999999983</v>
      </c>
      <c r="BC9" s="2">
        <f t="shared" si="3"/>
        <v>4277.1600000000008</v>
      </c>
      <c r="BD9" s="2">
        <f t="shared" si="3"/>
        <v>4044.9599999999991</v>
      </c>
      <c r="BE9" s="2">
        <f t="shared" si="3"/>
        <v>3819.24</v>
      </c>
      <c r="BF9" s="2">
        <f t="shared" si="3"/>
        <v>3600</v>
      </c>
      <c r="BG9" s="2">
        <f t="shared" si="3"/>
        <v>3387.2400000000002</v>
      </c>
      <c r="BH9" s="2">
        <f t="shared" si="3"/>
        <v>3180.9599999999991</v>
      </c>
      <c r="BI9" s="2">
        <f t="shared" si="3"/>
        <v>2981.1599999999994</v>
      </c>
      <c r="BJ9" s="2">
        <f t="shared" si="3"/>
        <v>2787.8399999999997</v>
      </c>
      <c r="BK9" s="2">
        <f t="shared" si="3"/>
        <v>2601</v>
      </c>
      <c r="BL9" s="2">
        <f t="shared" si="4"/>
        <v>2420.6400000000003</v>
      </c>
      <c r="BM9" s="2">
        <f t="shared" si="4"/>
        <v>2246.7599999999993</v>
      </c>
      <c r="BN9" s="2">
        <f t="shared" si="4"/>
        <v>2079.3599999999997</v>
      </c>
      <c r="BO9" s="2">
        <f t="shared" si="4"/>
        <v>1918.4399999999998</v>
      </c>
      <c r="BP9" s="2">
        <f t="shared" si="4"/>
        <v>1764</v>
      </c>
      <c r="BQ9" s="2">
        <f t="shared" si="4"/>
        <v>1616.0400000000002</v>
      </c>
      <c r="BR9" s="2">
        <f t="shared" si="4"/>
        <v>1474.5599999999993</v>
      </c>
      <c r="BS9" s="2">
        <f t="shared" si="4"/>
        <v>1339.5599999999995</v>
      </c>
      <c r="BT9" s="2">
        <f t="shared" si="4"/>
        <v>1211.0399999999997</v>
      </c>
      <c r="BU9" s="2">
        <f t="shared" si="4"/>
        <v>1089</v>
      </c>
      <c r="BV9" s="2">
        <f t="shared" si="5"/>
        <v>973.44000000000017</v>
      </c>
      <c r="BW9" s="2">
        <f t="shared" si="5"/>
        <v>864.35999999999945</v>
      </c>
      <c r="BX9" s="2">
        <f t="shared" si="5"/>
        <v>761.75999999999965</v>
      </c>
      <c r="BY9" s="2">
        <f t="shared" si="5"/>
        <v>665.63999999999987</v>
      </c>
      <c r="BZ9" s="2">
        <f t="shared" si="5"/>
        <v>576</v>
      </c>
      <c r="CA9" s="2">
        <f t="shared" si="5"/>
        <v>492.84000000000015</v>
      </c>
      <c r="CB9" s="2">
        <f t="shared" si="5"/>
        <v>416.15999999999963</v>
      </c>
      <c r="CC9" s="2">
        <f t="shared" si="5"/>
        <v>345.95999999999981</v>
      </c>
      <c r="CD9" s="2">
        <f t="shared" si="5"/>
        <v>282.2399999999999</v>
      </c>
      <c r="CE9" s="2">
        <f t="shared" si="5"/>
        <v>225</v>
      </c>
      <c r="CF9" s="2">
        <f t="shared" si="6"/>
        <v>174.24000000000007</v>
      </c>
      <c r="CG9" s="2">
        <f t="shared" si="6"/>
        <v>129.95999999999947</v>
      </c>
      <c r="CH9" s="2">
        <f t="shared" si="6"/>
        <v>92.159999999999897</v>
      </c>
      <c r="CI9" s="2">
        <f t="shared" si="6"/>
        <v>60.840000000000174</v>
      </c>
      <c r="CJ9" s="2">
        <f t="shared" si="6"/>
        <v>36</v>
      </c>
      <c r="CK9" s="2">
        <f t="shared" si="6"/>
        <v>17.639999999999905</v>
      </c>
      <c r="CL9" s="2">
        <f t="shared" si="6"/>
        <v>5.7599999999998905</v>
      </c>
      <c r="CM9" s="2">
        <f t="shared" si="6"/>
        <v>0.35999999999999316</v>
      </c>
      <c r="CN9" s="2">
        <f t="shared" si="6"/>
        <v>1.4399999999999726</v>
      </c>
      <c r="CO9" s="2">
        <f t="shared" si="6"/>
        <v>9</v>
      </c>
      <c r="CP9" s="2">
        <f t="shared" si="7"/>
        <v>23.040000000000109</v>
      </c>
      <c r="CQ9" s="2">
        <f t="shared" si="7"/>
        <v>43.559999999999924</v>
      </c>
      <c r="CR9" s="2">
        <f t="shared" si="7"/>
        <v>70.560000000000102</v>
      </c>
      <c r="CS9" s="2">
        <f t="shared" si="7"/>
        <v>104.04000000000035</v>
      </c>
      <c r="CT9" s="2">
        <f t="shared" si="7"/>
        <v>144</v>
      </c>
      <c r="CU9" s="2">
        <f t="shared" si="7"/>
        <v>190.44000000000031</v>
      </c>
      <c r="CV9" s="2">
        <f t="shared" si="7"/>
        <v>243.35999999999981</v>
      </c>
      <c r="CW9" s="2">
        <f t="shared" si="7"/>
        <v>302.76000000000022</v>
      </c>
      <c r="CX9" s="2">
        <f t="shared" si="7"/>
        <v>368.64000000000067</v>
      </c>
      <c r="CY9" s="2">
        <f t="shared" si="7"/>
        <v>441</v>
      </c>
      <c r="CZ9" s="2">
        <f t="shared" si="8"/>
        <v>519.84000000000049</v>
      </c>
      <c r="DA9" s="2">
        <f t="shared" si="8"/>
        <v>605.15999999999974</v>
      </c>
      <c r="DB9" s="2">
        <f t="shared" si="8"/>
        <v>696.96000000000026</v>
      </c>
      <c r="DC9" s="2">
        <f t="shared" si="8"/>
        <v>795.24000000000092</v>
      </c>
      <c r="DD9" s="2">
        <f t="shared" si="8"/>
        <v>900</v>
      </c>
      <c r="DE9" s="2">
        <f t="shared" si="8"/>
        <v>1011.2400000000007</v>
      </c>
      <c r="DF9" s="2">
        <f t="shared" si="8"/>
        <v>1128.9599999999996</v>
      </c>
      <c r="DG9" s="2">
        <f t="shared" si="8"/>
        <v>1253.1600000000003</v>
      </c>
      <c r="DH9" s="2">
        <f t="shared" si="8"/>
        <v>1383.8400000000013</v>
      </c>
      <c r="DI9" s="2">
        <f t="shared" si="8"/>
        <v>1521</v>
      </c>
      <c r="DJ9" s="2">
        <f t="shared" si="9"/>
        <v>1664.640000000001</v>
      </c>
      <c r="DK9" s="2">
        <f t="shared" si="9"/>
        <v>1814.7599999999995</v>
      </c>
      <c r="DL9" s="2">
        <f t="shared" si="9"/>
        <v>1971.3600000000006</v>
      </c>
      <c r="DM9" s="2">
        <f t="shared" si="9"/>
        <v>2134.4400000000014</v>
      </c>
      <c r="DN9" s="2">
        <f t="shared" si="9"/>
        <v>2304</v>
      </c>
      <c r="DO9" s="2">
        <f t="shared" si="9"/>
        <v>2480.0400000000013</v>
      </c>
      <c r="DP9" s="2">
        <f t="shared" si="9"/>
        <v>2662.5599999999995</v>
      </c>
      <c r="DQ9" s="2">
        <f t="shared" si="9"/>
        <v>2851.5600000000004</v>
      </c>
      <c r="DR9" s="2">
        <f t="shared" si="9"/>
        <v>3047.0400000000018</v>
      </c>
      <c r="DS9" s="2">
        <f t="shared" si="9"/>
        <v>3249</v>
      </c>
    </row>
    <row r="10" spans="1:123" ht="18" x14ac:dyDescent="0.35">
      <c r="A10" s="5">
        <v>190</v>
      </c>
      <c r="B10" s="5">
        <v>2.1</v>
      </c>
      <c r="C10" s="5">
        <f t="shared" si="10"/>
        <v>19.100000000000001</v>
      </c>
      <c r="D10" s="5">
        <f t="shared" si="11"/>
        <v>29206.81</v>
      </c>
      <c r="E10" s="5"/>
      <c r="F10" s="3"/>
      <c r="G10" s="3"/>
      <c r="H10" s="3"/>
      <c r="X10" s="2">
        <f t="shared" si="0"/>
        <v>29206.81</v>
      </c>
      <c r="Y10" s="2">
        <f t="shared" si="0"/>
        <v>28493.440000000002</v>
      </c>
      <c r="Z10" s="2">
        <f t="shared" si="0"/>
        <v>27788.889999999996</v>
      </c>
      <c r="AA10" s="2">
        <f t="shared" si="0"/>
        <v>27093.16</v>
      </c>
      <c r="AB10" s="2">
        <f t="shared" si="0"/>
        <v>26406.25</v>
      </c>
      <c r="AC10" s="2">
        <f t="shared" si="0"/>
        <v>25728.160000000003</v>
      </c>
      <c r="AD10" s="2">
        <f t="shared" si="0"/>
        <v>25058.890000000003</v>
      </c>
      <c r="AE10" s="2">
        <f t="shared" si="0"/>
        <v>24398.439999999995</v>
      </c>
      <c r="AF10" s="2">
        <f t="shared" si="0"/>
        <v>23746.809999999998</v>
      </c>
      <c r="AG10" s="2">
        <f t="shared" si="0"/>
        <v>23104</v>
      </c>
      <c r="AH10" s="2">
        <f t="shared" si="1"/>
        <v>22470.010000000002</v>
      </c>
      <c r="AI10" s="2">
        <f t="shared" si="1"/>
        <v>21844.840000000004</v>
      </c>
      <c r="AJ10" s="2">
        <f t="shared" si="1"/>
        <v>21228.489999999998</v>
      </c>
      <c r="AK10" s="2">
        <f t="shared" si="1"/>
        <v>20620.96</v>
      </c>
      <c r="AL10" s="2">
        <f t="shared" si="1"/>
        <v>20022.25</v>
      </c>
      <c r="AM10" s="2">
        <f t="shared" si="1"/>
        <v>19432.36</v>
      </c>
      <c r="AN10" s="2">
        <f t="shared" si="1"/>
        <v>18851.290000000005</v>
      </c>
      <c r="AO10" s="2">
        <f t="shared" si="1"/>
        <v>18279.039999999997</v>
      </c>
      <c r="AP10" s="2">
        <f t="shared" si="1"/>
        <v>17715.609999999997</v>
      </c>
      <c r="AQ10" s="2">
        <f t="shared" si="1"/>
        <v>17161</v>
      </c>
      <c r="AR10" s="2">
        <f t="shared" si="2"/>
        <v>16615.210000000003</v>
      </c>
      <c r="AS10" s="2">
        <f t="shared" si="2"/>
        <v>16078.24</v>
      </c>
      <c r="AT10" s="2">
        <f t="shared" si="2"/>
        <v>15550.089999999997</v>
      </c>
      <c r="AU10" s="2">
        <f t="shared" si="2"/>
        <v>15030.759999999998</v>
      </c>
      <c r="AV10" s="2">
        <f t="shared" si="2"/>
        <v>14520.25</v>
      </c>
      <c r="AW10" s="2">
        <f t="shared" si="2"/>
        <v>14018.560000000001</v>
      </c>
      <c r="AX10" s="2">
        <f t="shared" si="2"/>
        <v>13525.689999999999</v>
      </c>
      <c r="AY10" s="2">
        <f t="shared" si="2"/>
        <v>13041.639999999998</v>
      </c>
      <c r="AZ10" s="2">
        <f t="shared" si="2"/>
        <v>12566.409999999998</v>
      </c>
      <c r="BA10" s="2">
        <f t="shared" si="2"/>
        <v>12100</v>
      </c>
      <c r="BB10" s="2">
        <f t="shared" si="3"/>
        <v>11642.409999999998</v>
      </c>
      <c r="BC10" s="2">
        <f t="shared" si="3"/>
        <v>11193.64</v>
      </c>
      <c r="BD10" s="2">
        <f t="shared" si="3"/>
        <v>10753.69</v>
      </c>
      <c r="BE10" s="2">
        <f t="shared" si="3"/>
        <v>10322.56</v>
      </c>
      <c r="BF10" s="2">
        <f t="shared" si="3"/>
        <v>9900.25</v>
      </c>
      <c r="BG10" s="2">
        <f t="shared" si="3"/>
        <v>9486.7599999999984</v>
      </c>
      <c r="BH10" s="2">
        <f t="shared" si="3"/>
        <v>9082.09</v>
      </c>
      <c r="BI10" s="2">
        <f t="shared" si="3"/>
        <v>8686.24</v>
      </c>
      <c r="BJ10" s="2">
        <f t="shared" si="3"/>
        <v>8299.2099999999991</v>
      </c>
      <c r="BK10" s="2">
        <f t="shared" si="3"/>
        <v>7921</v>
      </c>
      <c r="BL10" s="2">
        <f t="shared" si="4"/>
        <v>7551.6099999999988</v>
      </c>
      <c r="BM10" s="2">
        <f t="shared" si="4"/>
        <v>7191.04</v>
      </c>
      <c r="BN10" s="2">
        <f t="shared" si="4"/>
        <v>6839.2900000000009</v>
      </c>
      <c r="BO10" s="2">
        <f t="shared" si="4"/>
        <v>6496.3599999999988</v>
      </c>
      <c r="BP10" s="2">
        <f t="shared" si="4"/>
        <v>6162.25</v>
      </c>
      <c r="BQ10" s="2">
        <f t="shared" si="4"/>
        <v>5836.9599999999991</v>
      </c>
      <c r="BR10" s="2">
        <f t="shared" si="4"/>
        <v>5520.49</v>
      </c>
      <c r="BS10" s="2">
        <f t="shared" si="4"/>
        <v>5212.8399999999983</v>
      </c>
      <c r="BT10" s="2">
        <f t="shared" si="4"/>
        <v>4914.0099999999993</v>
      </c>
      <c r="BU10" s="2">
        <f t="shared" si="4"/>
        <v>4624</v>
      </c>
      <c r="BV10" s="2">
        <f t="shared" si="5"/>
        <v>4342.8099999999986</v>
      </c>
      <c r="BW10" s="2">
        <f t="shared" si="5"/>
        <v>4070.4399999999996</v>
      </c>
      <c r="BX10" s="2">
        <f t="shared" si="5"/>
        <v>3806.8899999999985</v>
      </c>
      <c r="BY10" s="2">
        <f t="shared" si="5"/>
        <v>3552.1599999999994</v>
      </c>
      <c r="BZ10" s="2">
        <f t="shared" si="5"/>
        <v>3306.25</v>
      </c>
      <c r="CA10" s="2">
        <f t="shared" si="5"/>
        <v>3069.1599999999976</v>
      </c>
      <c r="CB10" s="2">
        <f t="shared" si="5"/>
        <v>2840.8900000000012</v>
      </c>
      <c r="CC10" s="2">
        <f t="shared" si="5"/>
        <v>2621.4399999999987</v>
      </c>
      <c r="CD10" s="2">
        <f t="shared" si="5"/>
        <v>2410.8099999999995</v>
      </c>
      <c r="CE10" s="2">
        <f t="shared" si="5"/>
        <v>2209</v>
      </c>
      <c r="CF10" s="2">
        <f t="shared" si="6"/>
        <v>2016.0100000000004</v>
      </c>
      <c r="CG10" s="2">
        <f t="shared" si="6"/>
        <v>1831.8399999999986</v>
      </c>
      <c r="CH10" s="2">
        <f t="shared" si="6"/>
        <v>1656.4899999999991</v>
      </c>
      <c r="CI10" s="2">
        <f t="shared" si="6"/>
        <v>1489.9599999999996</v>
      </c>
      <c r="CJ10" s="2">
        <f t="shared" si="6"/>
        <v>1332.25</v>
      </c>
      <c r="CK10" s="2">
        <f t="shared" si="6"/>
        <v>1183.3600000000004</v>
      </c>
      <c r="CL10" s="2">
        <f t="shared" si="6"/>
        <v>1043.2899999999988</v>
      </c>
      <c r="CM10" s="2">
        <f t="shared" si="6"/>
        <v>912.03999999999928</v>
      </c>
      <c r="CN10" s="2">
        <f t="shared" si="6"/>
        <v>789.60999999999967</v>
      </c>
      <c r="CO10" s="2">
        <f t="shared" si="6"/>
        <v>676</v>
      </c>
      <c r="CP10" s="2">
        <f t="shared" si="7"/>
        <v>571.21000000000026</v>
      </c>
      <c r="CQ10" s="2">
        <f t="shared" si="7"/>
        <v>475.23999999999927</v>
      </c>
      <c r="CR10" s="2">
        <f t="shared" si="7"/>
        <v>388.08999999999958</v>
      </c>
      <c r="CS10" s="2">
        <f t="shared" si="7"/>
        <v>309.75999999999982</v>
      </c>
      <c r="CT10" s="2">
        <f t="shared" si="7"/>
        <v>240.25</v>
      </c>
      <c r="CU10" s="2">
        <f t="shared" si="7"/>
        <v>179.56000000000014</v>
      </c>
      <c r="CV10" s="2">
        <f t="shared" si="7"/>
        <v>127.68999999999961</v>
      </c>
      <c r="CW10" s="2">
        <f t="shared" si="7"/>
        <v>84.639999999999787</v>
      </c>
      <c r="CX10" s="2">
        <f t="shared" si="7"/>
        <v>50.409999999999918</v>
      </c>
      <c r="CY10" s="2">
        <f t="shared" si="7"/>
        <v>25</v>
      </c>
      <c r="CZ10" s="2">
        <f t="shared" si="8"/>
        <v>8.4100000000000321</v>
      </c>
      <c r="DA10" s="2">
        <f t="shared" si="8"/>
        <v>0.6399999999999727</v>
      </c>
      <c r="DB10" s="2">
        <f t="shared" si="8"/>
        <v>1.6900000000000295</v>
      </c>
      <c r="DC10" s="2">
        <f t="shared" si="8"/>
        <v>11.560000000000038</v>
      </c>
      <c r="DD10" s="2">
        <f t="shared" si="8"/>
        <v>30.25</v>
      </c>
      <c r="DE10" s="2">
        <f t="shared" si="8"/>
        <v>57.759999999999913</v>
      </c>
      <c r="DF10" s="2">
        <f t="shared" si="8"/>
        <v>94.09000000000033</v>
      </c>
      <c r="DG10" s="2">
        <f t="shared" si="8"/>
        <v>139.24000000000026</v>
      </c>
      <c r="DH10" s="2">
        <f t="shared" si="8"/>
        <v>193.21000000000015</v>
      </c>
      <c r="DI10" s="2">
        <f t="shared" si="8"/>
        <v>256</v>
      </c>
      <c r="DJ10" s="2">
        <f t="shared" si="9"/>
        <v>327.60999999999979</v>
      </c>
      <c r="DK10" s="2">
        <f t="shared" si="9"/>
        <v>408.0400000000007</v>
      </c>
      <c r="DL10" s="2">
        <f t="shared" si="9"/>
        <v>497.29000000000053</v>
      </c>
      <c r="DM10" s="2">
        <f t="shared" si="9"/>
        <v>595.36000000000024</v>
      </c>
      <c r="DN10" s="2">
        <f t="shared" si="9"/>
        <v>702.25</v>
      </c>
      <c r="DO10" s="2">
        <f t="shared" si="9"/>
        <v>817.96000000000129</v>
      </c>
      <c r="DP10" s="2">
        <f t="shared" si="9"/>
        <v>942.49000000000103</v>
      </c>
      <c r="DQ10" s="2">
        <f t="shared" si="9"/>
        <v>1075.8400000000008</v>
      </c>
      <c r="DR10" s="2">
        <f t="shared" si="9"/>
        <v>1218.0100000000004</v>
      </c>
      <c r="DS10" s="2">
        <f t="shared" si="9"/>
        <v>1369</v>
      </c>
    </row>
    <row r="11" spans="1:123" ht="18" x14ac:dyDescent="0.35">
      <c r="A11" s="5">
        <v>280</v>
      </c>
      <c r="B11" s="5">
        <v>3.3</v>
      </c>
      <c r="C11" s="5">
        <f t="shared" si="10"/>
        <v>20.3</v>
      </c>
      <c r="D11" s="5">
        <f t="shared" si="11"/>
        <v>67444.09</v>
      </c>
      <c r="E11" s="5"/>
      <c r="F11" s="3"/>
      <c r="G11" s="3"/>
      <c r="H11" s="3"/>
      <c r="X11" s="2">
        <f t="shared" si="0"/>
        <v>67444.09</v>
      </c>
      <c r="Y11" s="2">
        <f t="shared" si="0"/>
        <v>65740.959999999992</v>
      </c>
      <c r="Z11" s="2">
        <f t="shared" si="0"/>
        <v>64059.61</v>
      </c>
      <c r="AA11" s="2">
        <f t="shared" si="0"/>
        <v>62400.040000000008</v>
      </c>
      <c r="AB11" s="2">
        <f t="shared" si="0"/>
        <v>60762.25</v>
      </c>
      <c r="AC11" s="2">
        <f t="shared" si="0"/>
        <v>59146.239999999998</v>
      </c>
      <c r="AD11" s="2">
        <f t="shared" si="0"/>
        <v>57552.01</v>
      </c>
      <c r="AE11" s="2">
        <f t="shared" si="0"/>
        <v>55979.56</v>
      </c>
      <c r="AF11" s="2">
        <f t="shared" si="0"/>
        <v>54428.890000000007</v>
      </c>
      <c r="AG11" s="2">
        <f t="shared" si="0"/>
        <v>52900</v>
      </c>
      <c r="AH11" s="2">
        <f t="shared" si="1"/>
        <v>51392.889999999992</v>
      </c>
      <c r="AI11" s="2">
        <f t="shared" si="1"/>
        <v>49907.560000000005</v>
      </c>
      <c r="AJ11" s="2">
        <f t="shared" si="1"/>
        <v>48444.009999999995</v>
      </c>
      <c r="AK11" s="2">
        <f t="shared" si="1"/>
        <v>47002.240000000005</v>
      </c>
      <c r="AL11" s="2">
        <f t="shared" si="1"/>
        <v>45582.25</v>
      </c>
      <c r="AM11" s="2">
        <f t="shared" si="1"/>
        <v>44184.039999999994</v>
      </c>
      <c r="AN11" s="2">
        <f t="shared" si="1"/>
        <v>42807.61</v>
      </c>
      <c r="AO11" s="2">
        <f t="shared" si="1"/>
        <v>41452.959999999999</v>
      </c>
      <c r="AP11" s="2">
        <f t="shared" si="1"/>
        <v>40120.090000000004</v>
      </c>
      <c r="AQ11" s="2">
        <f t="shared" si="1"/>
        <v>38809</v>
      </c>
      <c r="AR11" s="2">
        <f t="shared" si="2"/>
        <v>37519.689999999995</v>
      </c>
      <c r="AS11" s="2">
        <f t="shared" si="2"/>
        <v>36252.160000000003</v>
      </c>
      <c r="AT11" s="2">
        <f t="shared" si="2"/>
        <v>35006.410000000011</v>
      </c>
      <c r="AU11" s="2">
        <f t="shared" si="2"/>
        <v>33782.44</v>
      </c>
      <c r="AV11" s="2">
        <f t="shared" si="2"/>
        <v>32580.25</v>
      </c>
      <c r="AW11" s="2">
        <f t="shared" si="2"/>
        <v>31399.839999999997</v>
      </c>
      <c r="AX11" s="2">
        <f t="shared" si="2"/>
        <v>30241.210000000003</v>
      </c>
      <c r="AY11" s="2">
        <f t="shared" si="2"/>
        <v>29104.360000000008</v>
      </c>
      <c r="AZ11" s="2">
        <f t="shared" si="2"/>
        <v>27989.290000000005</v>
      </c>
      <c r="BA11" s="2">
        <f t="shared" si="2"/>
        <v>26896</v>
      </c>
      <c r="BB11" s="2">
        <f t="shared" si="3"/>
        <v>25824.489999999998</v>
      </c>
      <c r="BC11" s="2">
        <f t="shared" si="3"/>
        <v>24774.760000000002</v>
      </c>
      <c r="BD11" s="2">
        <f t="shared" si="3"/>
        <v>23746.810000000009</v>
      </c>
      <c r="BE11" s="2">
        <f t="shared" si="3"/>
        <v>22740.640000000003</v>
      </c>
      <c r="BF11" s="2">
        <f t="shared" si="3"/>
        <v>21756.25</v>
      </c>
      <c r="BG11" s="2">
        <f t="shared" si="3"/>
        <v>20793.639999999996</v>
      </c>
      <c r="BH11" s="2">
        <f t="shared" si="3"/>
        <v>19852.810000000001</v>
      </c>
      <c r="BI11" s="2">
        <f t="shared" si="3"/>
        <v>18933.760000000006</v>
      </c>
      <c r="BJ11" s="2">
        <f t="shared" si="3"/>
        <v>18036.490000000002</v>
      </c>
      <c r="BK11" s="2">
        <f t="shared" si="3"/>
        <v>17161</v>
      </c>
      <c r="BL11" s="2">
        <f t="shared" si="4"/>
        <v>16307.290000000005</v>
      </c>
      <c r="BM11" s="2">
        <f t="shared" si="4"/>
        <v>15475.36</v>
      </c>
      <c r="BN11" s="2">
        <f t="shared" si="4"/>
        <v>14665.21</v>
      </c>
      <c r="BO11" s="2">
        <f t="shared" si="4"/>
        <v>13876.840000000002</v>
      </c>
      <c r="BP11" s="2">
        <f t="shared" si="4"/>
        <v>13110.25</v>
      </c>
      <c r="BQ11" s="2">
        <f t="shared" si="4"/>
        <v>12365.440000000004</v>
      </c>
      <c r="BR11" s="2">
        <f t="shared" si="4"/>
        <v>11642.410000000002</v>
      </c>
      <c r="BS11" s="2">
        <f t="shared" si="4"/>
        <v>10941.160000000005</v>
      </c>
      <c r="BT11" s="2">
        <f t="shared" si="4"/>
        <v>10261.690000000002</v>
      </c>
      <c r="BU11" s="2">
        <f t="shared" si="4"/>
        <v>9604</v>
      </c>
      <c r="BV11" s="2">
        <f t="shared" si="5"/>
        <v>8968.0900000000038</v>
      </c>
      <c r="BW11" s="2">
        <f t="shared" si="5"/>
        <v>8353.9600000000009</v>
      </c>
      <c r="BX11" s="2">
        <f t="shared" si="5"/>
        <v>7761.6100000000042</v>
      </c>
      <c r="BY11" s="2">
        <f t="shared" si="5"/>
        <v>7191.0400000000018</v>
      </c>
      <c r="BZ11" s="2">
        <f t="shared" si="5"/>
        <v>6642.25</v>
      </c>
      <c r="CA11" s="2">
        <f t="shared" si="5"/>
        <v>6115.2400000000025</v>
      </c>
      <c r="CB11" s="2">
        <f t="shared" si="5"/>
        <v>5610.0100000000011</v>
      </c>
      <c r="CC11" s="2">
        <f t="shared" si="5"/>
        <v>5126.5600000000031</v>
      </c>
      <c r="CD11" s="2">
        <f t="shared" si="5"/>
        <v>4664.8900000000012</v>
      </c>
      <c r="CE11" s="2">
        <f t="shared" si="5"/>
        <v>4225</v>
      </c>
      <c r="CF11" s="2">
        <f t="shared" si="6"/>
        <v>3806.8900000000021</v>
      </c>
      <c r="CG11" s="2">
        <f t="shared" si="6"/>
        <v>3410.5600000000009</v>
      </c>
      <c r="CH11" s="2">
        <f t="shared" si="6"/>
        <v>3036.0100000000025</v>
      </c>
      <c r="CI11" s="2">
        <f t="shared" si="6"/>
        <v>2683.2400000000011</v>
      </c>
      <c r="CJ11" s="2">
        <f t="shared" si="6"/>
        <v>2352.25</v>
      </c>
      <c r="CK11" s="2">
        <f t="shared" si="6"/>
        <v>2043.0400000000016</v>
      </c>
      <c r="CL11" s="2">
        <f t="shared" si="6"/>
        <v>1755.6100000000006</v>
      </c>
      <c r="CM11" s="2">
        <f t="shared" si="6"/>
        <v>1489.9600000000019</v>
      </c>
      <c r="CN11" s="2">
        <f t="shared" si="6"/>
        <v>1246.0900000000008</v>
      </c>
      <c r="CO11" s="2">
        <f t="shared" si="6"/>
        <v>1024</v>
      </c>
      <c r="CP11" s="2">
        <f t="shared" si="7"/>
        <v>823.69000000000096</v>
      </c>
      <c r="CQ11" s="2">
        <f t="shared" si="7"/>
        <v>645.16000000000031</v>
      </c>
      <c r="CR11" s="2">
        <f t="shared" si="7"/>
        <v>488.41000000000099</v>
      </c>
      <c r="CS11" s="2">
        <f t="shared" si="7"/>
        <v>353.44000000000045</v>
      </c>
      <c r="CT11" s="2">
        <f t="shared" si="7"/>
        <v>240.25</v>
      </c>
      <c r="CU11" s="2">
        <f t="shared" si="7"/>
        <v>148.84000000000111</v>
      </c>
      <c r="CV11" s="2">
        <f t="shared" si="7"/>
        <v>79.209999999999596</v>
      </c>
      <c r="CW11" s="2">
        <f t="shared" si="7"/>
        <v>31.360000000000255</v>
      </c>
      <c r="CX11" s="2">
        <f t="shared" si="7"/>
        <v>5.2900000000000524</v>
      </c>
      <c r="CY11" s="2">
        <f t="shared" si="7"/>
        <v>1</v>
      </c>
      <c r="CZ11" s="2">
        <f t="shared" si="8"/>
        <v>18.490000000000098</v>
      </c>
      <c r="DA11" s="2">
        <f t="shared" si="8"/>
        <v>57.759999999999479</v>
      </c>
      <c r="DB11" s="2">
        <f t="shared" si="8"/>
        <v>118.8099999999995</v>
      </c>
      <c r="DC11" s="2">
        <f t="shared" si="8"/>
        <v>201.63999999999967</v>
      </c>
      <c r="DD11" s="2">
        <f t="shared" si="8"/>
        <v>306.25</v>
      </c>
      <c r="DE11" s="2">
        <f t="shared" si="8"/>
        <v>432.6400000000005</v>
      </c>
      <c r="DF11" s="2">
        <f t="shared" si="8"/>
        <v>580.80999999999835</v>
      </c>
      <c r="DG11" s="2">
        <f t="shared" si="8"/>
        <v>750.75999999999874</v>
      </c>
      <c r="DH11" s="2">
        <f t="shared" si="8"/>
        <v>942.48999999999933</v>
      </c>
      <c r="DI11" s="2">
        <f t="shared" si="8"/>
        <v>1156</v>
      </c>
      <c r="DJ11" s="2">
        <f t="shared" si="9"/>
        <v>1391.2900000000009</v>
      </c>
      <c r="DK11" s="2">
        <f t="shared" si="9"/>
        <v>1648.3599999999972</v>
      </c>
      <c r="DL11" s="2">
        <f t="shared" si="9"/>
        <v>1927.209999999998</v>
      </c>
      <c r="DM11" s="2">
        <f t="shared" si="9"/>
        <v>2227.8399999999988</v>
      </c>
      <c r="DN11" s="2">
        <f t="shared" si="9"/>
        <v>2550.25</v>
      </c>
      <c r="DO11" s="2">
        <f t="shared" si="9"/>
        <v>2894.4399999999951</v>
      </c>
      <c r="DP11" s="2">
        <f t="shared" si="9"/>
        <v>3260.4099999999962</v>
      </c>
      <c r="DQ11" s="2">
        <f t="shared" si="9"/>
        <v>3648.1599999999971</v>
      </c>
      <c r="DR11" s="2">
        <f t="shared" si="9"/>
        <v>4057.6899999999987</v>
      </c>
      <c r="DS11" s="2">
        <f t="shared" si="9"/>
        <v>4489</v>
      </c>
    </row>
    <row r="12" spans="1:123" ht="18" x14ac:dyDescent="0.35">
      <c r="A12" s="5">
        <v>240</v>
      </c>
      <c r="B12" s="5">
        <v>2.5</v>
      </c>
      <c r="C12" s="5">
        <f t="shared" si="10"/>
        <v>19.5</v>
      </c>
      <c r="D12" s="5">
        <f t="shared" si="11"/>
        <v>48620.25</v>
      </c>
      <c r="E12" s="5"/>
      <c r="F12" s="3"/>
      <c r="G12" s="3"/>
      <c r="H12" s="25">
        <f xml:space="preserve"> - ( E5/2 ) * LN(2*PI()*D18) - SUM(D5:D16)/ (2*D18)</f>
        <v>-80.703571371026896</v>
      </c>
      <c r="X12" s="2">
        <f t="shared" si="0"/>
        <v>48620.25</v>
      </c>
      <c r="Y12" s="2">
        <f t="shared" si="0"/>
        <v>47524</v>
      </c>
      <c r="Z12" s="2">
        <f t="shared" si="0"/>
        <v>46440.25</v>
      </c>
      <c r="AA12" s="2">
        <f t="shared" si="0"/>
        <v>45369</v>
      </c>
      <c r="AB12" s="2">
        <f t="shared" si="0"/>
        <v>44310.25</v>
      </c>
      <c r="AC12" s="2">
        <f t="shared" si="0"/>
        <v>43264</v>
      </c>
      <c r="AD12" s="2">
        <f t="shared" si="0"/>
        <v>42230.25</v>
      </c>
      <c r="AE12" s="2">
        <f t="shared" si="0"/>
        <v>41209</v>
      </c>
      <c r="AF12" s="2">
        <f t="shared" si="0"/>
        <v>40200.25</v>
      </c>
      <c r="AG12" s="2">
        <f t="shared" si="0"/>
        <v>39204</v>
      </c>
      <c r="AH12" s="2">
        <f t="shared" si="1"/>
        <v>38220.25</v>
      </c>
      <c r="AI12" s="2">
        <f t="shared" si="1"/>
        <v>37249</v>
      </c>
      <c r="AJ12" s="2">
        <f t="shared" si="1"/>
        <v>36290.25</v>
      </c>
      <c r="AK12" s="2">
        <f t="shared" si="1"/>
        <v>35344</v>
      </c>
      <c r="AL12" s="2">
        <f t="shared" si="1"/>
        <v>34410.25</v>
      </c>
      <c r="AM12" s="2">
        <f t="shared" si="1"/>
        <v>33489</v>
      </c>
      <c r="AN12" s="2">
        <f t="shared" si="1"/>
        <v>32580.25</v>
      </c>
      <c r="AO12" s="2">
        <f t="shared" si="1"/>
        <v>31684</v>
      </c>
      <c r="AP12" s="2">
        <f t="shared" si="1"/>
        <v>30800.25</v>
      </c>
      <c r="AQ12" s="2">
        <f t="shared" si="1"/>
        <v>29929</v>
      </c>
      <c r="AR12" s="2">
        <f t="shared" si="2"/>
        <v>29070.25</v>
      </c>
      <c r="AS12" s="2">
        <f t="shared" si="2"/>
        <v>28224</v>
      </c>
      <c r="AT12" s="2">
        <f t="shared" si="2"/>
        <v>27390.25</v>
      </c>
      <c r="AU12" s="2">
        <f t="shared" si="2"/>
        <v>26569</v>
      </c>
      <c r="AV12" s="2">
        <f t="shared" si="2"/>
        <v>25760.25</v>
      </c>
      <c r="AW12" s="2">
        <f t="shared" si="2"/>
        <v>24964</v>
      </c>
      <c r="AX12" s="2">
        <f t="shared" si="2"/>
        <v>24180.25</v>
      </c>
      <c r="AY12" s="2">
        <f t="shared" si="2"/>
        <v>23409</v>
      </c>
      <c r="AZ12" s="2">
        <f t="shared" si="2"/>
        <v>22650.25</v>
      </c>
      <c r="BA12" s="2">
        <f t="shared" si="2"/>
        <v>21904</v>
      </c>
      <c r="BB12" s="2">
        <f t="shared" si="3"/>
        <v>21170.25</v>
      </c>
      <c r="BC12" s="2">
        <f t="shared" si="3"/>
        <v>20449</v>
      </c>
      <c r="BD12" s="2">
        <f t="shared" si="3"/>
        <v>19740.25</v>
      </c>
      <c r="BE12" s="2">
        <f t="shared" si="3"/>
        <v>19044</v>
      </c>
      <c r="BF12" s="2">
        <f t="shared" si="3"/>
        <v>18360.25</v>
      </c>
      <c r="BG12" s="2">
        <f t="shared" si="3"/>
        <v>17689</v>
      </c>
      <c r="BH12" s="2">
        <f t="shared" si="3"/>
        <v>17030.25</v>
      </c>
      <c r="BI12" s="2">
        <f t="shared" si="3"/>
        <v>16384</v>
      </c>
      <c r="BJ12" s="2">
        <f t="shared" si="3"/>
        <v>15750.25</v>
      </c>
      <c r="BK12" s="2">
        <f t="shared" si="3"/>
        <v>15129</v>
      </c>
      <c r="BL12" s="2">
        <f t="shared" si="4"/>
        <v>14520.25</v>
      </c>
      <c r="BM12" s="2">
        <f t="shared" si="4"/>
        <v>13924</v>
      </c>
      <c r="BN12" s="2">
        <f t="shared" si="4"/>
        <v>13340.25</v>
      </c>
      <c r="BO12" s="2">
        <f t="shared" si="4"/>
        <v>12769</v>
      </c>
      <c r="BP12" s="2">
        <f t="shared" si="4"/>
        <v>12210.25</v>
      </c>
      <c r="BQ12" s="2">
        <f t="shared" si="4"/>
        <v>11664</v>
      </c>
      <c r="BR12" s="2">
        <f t="shared" si="4"/>
        <v>11130.25</v>
      </c>
      <c r="BS12" s="2">
        <f t="shared" si="4"/>
        <v>10609</v>
      </c>
      <c r="BT12" s="2">
        <f t="shared" si="4"/>
        <v>10100.25</v>
      </c>
      <c r="BU12" s="2">
        <f t="shared" si="4"/>
        <v>9604</v>
      </c>
      <c r="BV12" s="2">
        <f t="shared" si="5"/>
        <v>9120.25</v>
      </c>
      <c r="BW12" s="2">
        <f t="shared" si="5"/>
        <v>8649</v>
      </c>
      <c r="BX12" s="2">
        <f t="shared" si="5"/>
        <v>8190.25</v>
      </c>
      <c r="BY12" s="2">
        <f t="shared" si="5"/>
        <v>7744</v>
      </c>
      <c r="BZ12" s="2">
        <f t="shared" si="5"/>
        <v>7310.25</v>
      </c>
      <c r="CA12" s="2">
        <f t="shared" si="5"/>
        <v>6889</v>
      </c>
      <c r="CB12" s="2">
        <f t="shared" si="5"/>
        <v>6480.25</v>
      </c>
      <c r="CC12" s="2">
        <f t="shared" si="5"/>
        <v>6084</v>
      </c>
      <c r="CD12" s="2">
        <f t="shared" si="5"/>
        <v>5700.25</v>
      </c>
      <c r="CE12" s="2">
        <f t="shared" si="5"/>
        <v>5329</v>
      </c>
      <c r="CF12" s="2">
        <f t="shared" si="6"/>
        <v>4970.25</v>
      </c>
      <c r="CG12" s="2">
        <f t="shared" si="6"/>
        <v>4624</v>
      </c>
      <c r="CH12" s="2">
        <f t="shared" si="6"/>
        <v>4290.25</v>
      </c>
      <c r="CI12" s="2">
        <f t="shared" si="6"/>
        <v>3969</v>
      </c>
      <c r="CJ12" s="2">
        <f t="shared" si="6"/>
        <v>3660.25</v>
      </c>
      <c r="CK12" s="2">
        <f t="shared" si="6"/>
        <v>3364</v>
      </c>
      <c r="CL12" s="2">
        <f t="shared" si="6"/>
        <v>3080.25</v>
      </c>
      <c r="CM12" s="2">
        <f t="shared" si="6"/>
        <v>2809</v>
      </c>
      <c r="CN12" s="2">
        <f t="shared" si="6"/>
        <v>2550.25</v>
      </c>
      <c r="CO12" s="2">
        <f t="shared" si="6"/>
        <v>2304</v>
      </c>
      <c r="CP12" s="2">
        <f t="shared" si="7"/>
        <v>2070.25</v>
      </c>
      <c r="CQ12" s="2">
        <f t="shared" si="7"/>
        <v>1849</v>
      </c>
      <c r="CR12" s="2">
        <f t="shared" si="7"/>
        <v>1640.25</v>
      </c>
      <c r="CS12" s="2">
        <f t="shared" si="7"/>
        <v>1444</v>
      </c>
      <c r="CT12" s="2">
        <f t="shared" si="7"/>
        <v>1260.25</v>
      </c>
      <c r="CU12" s="2">
        <f t="shared" si="7"/>
        <v>1089</v>
      </c>
      <c r="CV12" s="2">
        <f t="shared" si="7"/>
        <v>930.25</v>
      </c>
      <c r="CW12" s="2">
        <f t="shared" si="7"/>
        <v>784</v>
      </c>
      <c r="CX12" s="2">
        <f t="shared" si="7"/>
        <v>650.25</v>
      </c>
      <c r="CY12" s="2">
        <f t="shared" si="7"/>
        <v>529</v>
      </c>
      <c r="CZ12" s="2">
        <f t="shared" si="8"/>
        <v>420.25</v>
      </c>
      <c r="DA12" s="2">
        <f t="shared" si="8"/>
        <v>324</v>
      </c>
      <c r="DB12" s="2">
        <f t="shared" si="8"/>
        <v>240.25</v>
      </c>
      <c r="DC12" s="2">
        <f t="shared" si="8"/>
        <v>169</v>
      </c>
      <c r="DD12" s="2">
        <f t="shared" si="8"/>
        <v>110.25</v>
      </c>
      <c r="DE12" s="2">
        <f t="shared" si="8"/>
        <v>64</v>
      </c>
      <c r="DF12" s="2">
        <f t="shared" si="8"/>
        <v>30.25</v>
      </c>
      <c r="DG12" s="2">
        <f t="shared" si="8"/>
        <v>9</v>
      </c>
      <c r="DH12" s="2">
        <f t="shared" si="8"/>
        <v>0.25</v>
      </c>
      <c r="DI12" s="2">
        <f t="shared" si="8"/>
        <v>4</v>
      </c>
      <c r="DJ12" s="2">
        <f t="shared" si="9"/>
        <v>20.25</v>
      </c>
      <c r="DK12" s="2">
        <f t="shared" si="9"/>
        <v>49</v>
      </c>
      <c r="DL12" s="2">
        <f t="shared" si="9"/>
        <v>90.25</v>
      </c>
      <c r="DM12" s="2">
        <f t="shared" si="9"/>
        <v>144</v>
      </c>
      <c r="DN12" s="2">
        <f t="shared" si="9"/>
        <v>210.25</v>
      </c>
      <c r="DO12" s="2">
        <f t="shared" si="9"/>
        <v>289</v>
      </c>
      <c r="DP12" s="2">
        <f t="shared" si="9"/>
        <v>380.25</v>
      </c>
      <c r="DQ12" s="2">
        <f t="shared" si="9"/>
        <v>484</v>
      </c>
      <c r="DR12" s="2">
        <f t="shared" si="9"/>
        <v>600.25</v>
      </c>
      <c r="DS12" s="2">
        <f t="shared" si="9"/>
        <v>729</v>
      </c>
    </row>
    <row r="13" spans="1:123" ht="18" x14ac:dyDescent="0.35">
      <c r="A13" s="5">
        <v>265</v>
      </c>
      <c r="B13" s="5">
        <v>3.3</v>
      </c>
      <c r="C13" s="5">
        <f t="shared" si="10"/>
        <v>20.3</v>
      </c>
      <c r="D13" s="5">
        <f t="shared" si="11"/>
        <v>59878.09</v>
      </c>
      <c r="E13" s="5"/>
      <c r="F13" s="3"/>
      <c r="G13" s="6" t="s">
        <v>23</v>
      </c>
      <c r="H13" s="5">
        <f xml:space="preserve"> -E5/2 *LN(2*PI()*D18)-SUM(D5:D16)/(2*D18)</f>
        <v>-80.703571371026896</v>
      </c>
      <c r="X13" s="2">
        <f t="shared" si="0"/>
        <v>59878.09</v>
      </c>
      <c r="Y13" s="2">
        <f t="shared" si="0"/>
        <v>58273.96</v>
      </c>
      <c r="Z13" s="2">
        <f t="shared" si="0"/>
        <v>56691.61</v>
      </c>
      <c r="AA13" s="2">
        <f t="shared" si="0"/>
        <v>55131.040000000008</v>
      </c>
      <c r="AB13" s="2">
        <f t="shared" si="0"/>
        <v>53592.25</v>
      </c>
      <c r="AC13" s="2">
        <f t="shared" si="0"/>
        <v>52075.24</v>
      </c>
      <c r="AD13" s="2">
        <f t="shared" si="0"/>
        <v>50580.01</v>
      </c>
      <c r="AE13" s="2">
        <f t="shared" si="0"/>
        <v>49106.559999999998</v>
      </c>
      <c r="AF13" s="2">
        <f t="shared" si="0"/>
        <v>47654.890000000007</v>
      </c>
      <c r="AG13" s="2">
        <f t="shared" si="0"/>
        <v>46225</v>
      </c>
      <c r="AH13" s="2">
        <f t="shared" si="1"/>
        <v>44816.889999999992</v>
      </c>
      <c r="AI13" s="2">
        <f t="shared" si="1"/>
        <v>43430.560000000005</v>
      </c>
      <c r="AJ13" s="2">
        <f t="shared" si="1"/>
        <v>42066.009999999995</v>
      </c>
      <c r="AK13" s="2">
        <f t="shared" si="1"/>
        <v>40723.240000000005</v>
      </c>
      <c r="AL13" s="2">
        <f t="shared" si="1"/>
        <v>39402.25</v>
      </c>
      <c r="AM13" s="2">
        <f t="shared" si="1"/>
        <v>38103.039999999994</v>
      </c>
      <c r="AN13" s="2">
        <f t="shared" si="1"/>
        <v>36825.61</v>
      </c>
      <c r="AO13" s="2">
        <f t="shared" si="1"/>
        <v>35569.96</v>
      </c>
      <c r="AP13" s="2">
        <f t="shared" si="1"/>
        <v>34336.090000000004</v>
      </c>
      <c r="AQ13" s="2">
        <f t="shared" si="1"/>
        <v>33124</v>
      </c>
      <c r="AR13" s="2">
        <f t="shared" si="2"/>
        <v>31933.689999999995</v>
      </c>
      <c r="AS13" s="2">
        <f t="shared" si="2"/>
        <v>30765.160000000003</v>
      </c>
      <c r="AT13" s="2">
        <f t="shared" si="2"/>
        <v>29618.410000000007</v>
      </c>
      <c r="AU13" s="2">
        <f t="shared" si="2"/>
        <v>28493.440000000002</v>
      </c>
      <c r="AV13" s="2">
        <f t="shared" si="2"/>
        <v>27390.25</v>
      </c>
      <c r="AW13" s="2">
        <f t="shared" si="2"/>
        <v>26308.839999999997</v>
      </c>
      <c r="AX13" s="2">
        <f t="shared" si="2"/>
        <v>25249.210000000003</v>
      </c>
      <c r="AY13" s="2">
        <f t="shared" si="2"/>
        <v>24211.360000000008</v>
      </c>
      <c r="AZ13" s="2">
        <f t="shared" si="2"/>
        <v>23195.290000000005</v>
      </c>
      <c r="BA13" s="2">
        <f t="shared" si="2"/>
        <v>22201</v>
      </c>
      <c r="BB13" s="2">
        <f t="shared" si="3"/>
        <v>21228.489999999998</v>
      </c>
      <c r="BC13" s="2">
        <f t="shared" si="3"/>
        <v>20277.760000000002</v>
      </c>
      <c r="BD13" s="2">
        <f t="shared" si="3"/>
        <v>19348.810000000005</v>
      </c>
      <c r="BE13" s="2">
        <f t="shared" si="3"/>
        <v>18441.640000000003</v>
      </c>
      <c r="BF13" s="2">
        <f t="shared" si="3"/>
        <v>17556.25</v>
      </c>
      <c r="BG13" s="2">
        <f t="shared" si="3"/>
        <v>16692.639999999996</v>
      </c>
      <c r="BH13" s="2">
        <f t="shared" si="3"/>
        <v>15850.810000000001</v>
      </c>
      <c r="BI13" s="2">
        <f t="shared" si="3"/>
        <v>15030.760000000006</v>
      </c>
      <c r="BJ13" s="2">
        <f t="shared" si="3"/>
        <v>14232.490000000003</v>
      </c>
      <c r="BK13" s="2">
        <f t="shared" si="3"/>
        <v>13456</v>
      </c>
      <c r="BL13" s="2">
        <f t="shared" si="4"/>
        <v>12701.290000000005</v>
      </c>
      <c r="BM13" s="2">
        <f t="shared" si="4"/>
        <v>11968.36</v>
      </c>
      <c r="BN13" s="2">
        <f t="shared" si="4"/>
        <v>11257.21</v>
      </c>
      <c r="BO13" s="2">
        <f t="shared" si="4"/>
        <v>10567.840000000002</v>
      </c>
      <c r="BP13" s="2">
        <f t="shared" si="4"/>
        <v>9900.25</v>
      </c>
      <c r="BQ13" s="2">
        <f t="shared" si="4"/>
        <v>9254.4400000000041</v>
      </c>
      <c r="BR13" s="2">
        <f t="shared" si="4"/>
        <v>8630.4100000000017</v>
      </c>
      <c r="BS13" s="2">
        <f t="shared" si="4"/>
        <v>8028.1600000000044</v>
      </c>
      <c r="BT13" s="2">
        <f t="shared" si="4"/>
        <v>7447.6900000000023</v>
      </c>
      <c r="BU13" s="2">
        <f t="shared" si="4"/>
        <v>6889</v>
      </c>
      <c r="BV13" s="2">
        <f t="shared" si="5"/>
        <v>6352.0900000000029</v>
      </c>
      <c r="BW13" s="2">
        <f t="shared" si="5"/>
        <v>5836.9600000000009</v>
      </c>
      <c r="BX13" s="2">
        <f t="shared" si="5"/>
        <v>5343.6100000000033</v>
      </c>
      <c r="BY13" s="2">
        <f t="shared" si="5"/>
        <v>4872.0400000000018</v>
      </c>
      <c r="BZ13" s="2">
        <f t="shared" si="5"/>
        <v>4422.25</v>
      </c>
      <c r="CA13" s="2">
        <f t="shared" si="5"/>
        <v>3994.2400000000021</v>
      </c>
      <c r="CB13" s="2">
        <f t="shared" si="5"/>
        <v>3588.0100000000007</v>
      </c>
      <c r="CC13" s="2">
        <f t="shared" si="5"/>
        <v>3203.5600000000027</v>
      </c>
      <c r="CD13" s="2">
        <f t="shared" si="5"/>
        <v>2840.8900000000012</v>
      </c>
      <c r="CE13" s="2">
        <f t="shared" si="5"/>
        <v>2500</v>
      </c>
      <c r="CF13" s="2">
        <f t="shared" si="6"/>
        <v>2180.8900000000017</v>
      </c>
      <c r="CG13" s="2">
        <f t="shared" si="6"/>
        <v>1883.5600000000004</v>
      </c>
      <c r="CH13" s="2">
        <f t="shared" si="6"/>
        <v>1608.0100000000018</v>
      </c>
      <c r="CI13" s="2">
        <f t="shared" si="6"/>
        <v>1354.2400000000009</v>
      </c>
      <c r="CJ13" s="2">
        <f t="shared" si="6"/>
        <v>1122.25</v>
      </c>
      <c r="CK13" s="2">
        <f t="shared" si="6"/>
        <v>912.04000000000099</v>
      </c>
      <c r="CL13" s="2">
        <f t="shared" si="6"/>
        <v>723.61000000000035</v>
      </c>
      <c r="CM13" s="2">
        <f t="shared" si="6"/>
        <v>556.96000000000106</v>
      </c>
      <c r="CN13" s="2">
        <f t="shared" si="6"/>
        <v>412.09000000000049</v>
      </c>
      <c r="CO13" s="2">
        <f t="shared" si="6"/>
        <v>289</v>
      </c>
      <c r="CP13" s="2">
        <f t="shared" si="7"/>
        <v>187.69000000000048</v>
      </c>
      <c r="CQ13" s="2">
        <f t="shared" si="7"/>
        <v>108.16000000000012</v>
      </c>
      <c r="CR13" s="2">
        <f t="shared" si="7"/>
        <v>50.410000000000323</v>
      </c>
      <c r="CS13" s="2">
        <f t="shared" si="7"/>
        <v>14.440000000000087</v>
      </c>
      <c r="CT13" s="2">
        <f t="shared" si="7"/>
        <v>0.25</v>
      </c>
      <c r="CU13" s="2">
        <f t="shared" si="7"/>
        <v>7.839999999999745</v>
      </c>
      <c r="CV13" s="2">
        <f t="shared" si="7"/>
        <v>37.210000000000278</v>
      </c>
      <c r="CW13" s="2">
        <f t="shared" si="7"/>
        <v>88.359999999999573</v>
      </c>
      <c r="CX13" s="2">
        <f t="shared" si="7"/>
        <v>161.28999999999971</v>
      </c>
      <c r="CY13" s="2">
        <f t="shared" si="7"/>
        <v>256</v>
      </c>
      <c r="CZ13" s="2">
        <f t="shared" si="8"/>
        <v>372.49000000000046</v>
      </c>
      <c r="DA13" s="2">
        <f t="shared" si="8"/>
        <v>510.75999999999846</v>
      </c>
      <c r="DB13" s="2">
        <f t="shared" si="8"/>
        <v>670.80999999999881</v>
      </c>
      <c r="DC13" s="2">
        <f t="shared" si="8"/>
        <v>852.6399999999993</v>
      </c>
      <c r="DD13" s="2">
        <f t="shared" si="8"/>
        <v>1056.25</v>
      </c>
      <c r="DE13" s="2">
        <f t="shared" si="8"/>
        <v>1281.6400000000008</v>
      </c>
      <c r="DF13" s="2">
        <f t="shared" si="8"/>
        <v>1528.8099999999974</v>
      </c>
      <c r="DG13" s="2">
        <f t="shared" si="8"/>
        <v>1797.7599999999982</v>
      </c>
      <c r="DH13" s="2">
        <f t="shared" si="8"/>
        <v>2088.4899999999989</v>
      </c>
      <c r="DI13" s="2">
        <f t="shared" si="8"/>
        <v>2401</v>
      </c>
      <c r="DJ13" s="2">
        <f t="shared" si="9"/>
        <v>2735.2900000000013</v>
      </c>
      <c r="DK13" s="2">
        <f t="shared" si="9"/>
        <v>3091.359999999996</v>
      </c>
      <c r="DL13" s="2">
        <f t="shared" si="9"/>
        <v>3469.2099999999973</v>
      </c>
      <c r="DM13" s="2">
        <f t="shared" si="9"/>
        <v>3868.8399999999988</v>
      </c>
      <c r="DN13" s="2">
        <f t="shared" si="9"/>
        <v>4290.25</v>
      </c>
      <c r="DO13" s="2">
        <f t="shared" si="9"/>
        <v>4733.4399999999941</v>
      </c>
      <c r="DP13" s="2">
        <f t="shared" si="9"/>
        <v>5198.4099999999953</v>
      </c>
      <c r="DQ13" s="2">
        <f t="shared" si="9"/>
        <v>5685.1599999999962</v>
      </c>
      <c r="DR13" s="2">
        <f t="shared" si="9"/>
        <v>6193.6899999999978</v>
      </c>
      <c r="DS13" s="2">
        <f t="shared" si="9"/>
        <v>6724</v>
      </c>
    </row>
    <row r="14" spans="1:123" ht="18" x14ac:dyDescent="0.35">
      <c r="A14" s="5">
        <v>210</v>
      </c>
      <c r="B14" s="5">
        <v>2.7</v>
      </c>
      <c r="C14" s="5">
        <f t="shared" si="10"/>
        <v>19.7</v>
      </c>
      <c r="D14" s="5">
        <f t="shared" si="11"/>
        <v>36214.090000000004</v>
      </c>
      <c r="E14" s="5"/>
      <c r="F14" s="3"/>
      <c r="G14" s="3"/>
      <c r="H14" s="3"/>
      <c r="X14" s="2">
        <f t="shared" si="0"/>
        <v>36214.090000000004</v>
      </c>
      <c r="Y14" s="2">
        <f t="shared" si="0"/>
        <v>35193.759999999995</v>
      </c>
      <c r="Z14" s="2">
        <f t="shared" si="0"/>
        <v>34188.01</v>
      </c>
      <c r="AA14" s="2">
        <f t="shared" si="0"/>
        <v>33196.839999999997</v>
      </c>
      <c r="AB14" s="2">
        <f t="shared" si="0"/>
        <v>32220.25</v>
      </c>
      <c r="AC14" s="2">
        <f t="shared" si="0"/>
        <v>31258.240000000005</v>
      </c>
      <c r="AD14" s="2">
        <f t="shared" si="0"/>
        <v>30310.809999999998</v>
      </c>
      <c r="AE14" s="2">
        <f t="shared" si="0"/>
        <v>29377.960000000003</v>
      </c>
      <c r="AF14" s="2">
        <f t="shared" si="0"/>
        <v>28459.689999999995</v>
      </c>
      <c r="AG14" s="2">
        <f t="shared" si="0"/>
        <v>27556</v>
      </c>
      <c r="AH14" s="2">
        <f t="shared" si="1"/>
        <v>26666.890000000003</v>
      </c>
      <c r="AI14" s="2">
        <f t="shared" si="1"/>
        <v>25792.359999999997</v>
      </c>
      <c r="AJ14" s="2">
        <f t="shared" si="1"/>
        <v>24932.410000000003</v>
      </c>
      <c r="AK14" s="2">
        <f t="shared" si="1"/>
        <v>24087.039999999997</v>
      </c>
      <c r="AL14" s="2">
        <f t="shared" si="1"/>
        <v>23256.25</v>
      </c>
      <c r="AM14" s="2">
        <f t="shared" si="1"/>
        <v>22440.040000000005</v>
      </c>
      <c r="AN14" s="2">
        <f t="shared" si="1"/>
        <v>21638.41</v>
      </c>
      <c r="AO14" s="2">
        <f t="shared" si="1"/>
        <v>20851.36</v>
      </c>
      <c r="AP14" s="2">
        <f t="shared" si="1"/>
        <v>20078.889999999996</v>
      </c>
      <c r="AQ14" s="2">
        <f t="shared" si="1"/>
        <v>19321</v>
      </c>
      <c r="AR14" s="2">
        <f t="shared" si="2"/>
        <v>18577.690000000002</v>
      </c>
      <c r="AS14" s="2">
        <f t="shared" si="2"/>
        <v>17848.96</v>
      </c>
      <c r="AT14" s="2">
        <f t="shared" si="2"/>
        <v>17134.810000000001</v>
      </c>
      <c r="AU14" s="2">
        <f t="shared" si="2"/>
        <v>16435.239999999998</v>
      </c>
      <c r="AV14" s="2">
        <f t="shared" si="2"/>
        <v>15750.25</v>
      </c>
      <c r="AW14" s="2">
        <f t="shared" si="2"/>
        <v>15079.84</v>
      </c>
      <c r="AX14" s="2">
        <f t="shared" si="2"/>
        <v>14424.009999999998</v>
      </c>
      <c r="AY14" s="2">
        <f t="shared" si="2"/>
        <v>13782.759999999998</v>
      </c>
      <c r="AZ14" s="2">
        <f t="shared" si="2"/>
        <v>13156.089999999997</v>
      </c>
      <c r="BA14" s="2">
        <f t="shared" si="2"/>
        <v>12544</v>
      </c>
      <c r="BB14" s="2">
        <f t="shared" si="3"/>
        <v>11946.49</v>
      </c>
      <c r="BC14" s="2">
        <f t="shared" si="3"/>
        <v>11363.56</v>
      </c>
      <c r="BD14" s="2">
        <f t="shared" si="3"/>
        <v>10795.21</v>
      </c>
      <c r="BE14" s="2">
        <f t="shared" si="3"/>
        <v>10241.439999999997</v>
      </c>
      <c r="BF14" s="2">
        <f t="shared" si="3"/>
        <v>9702.25</v>
      </c>
      <c r="BG14" s="2">
        <f t="shared" si="3"/>
        <v>9177.64</v>
      </c>
      <c r="BH14" s="2">
        <f t="shared" si="3"/>
        <v>8667.6099999999988</v>
      </c>
      <c r="BI14" s="2">
        <f t="shared" si="3"/>
        <v>8172.159999999998</v>
      </c>
      <c r="BJ14" s="2">
        <f t="shared" si="3"/>
        <v>7691.2899999999981</v>
      </c>
      <c r="BK14" s="2">
        <f t="shared" si="3"/>
        <v>7225</v>
      </c>
      <c r="BL14" s="2">
        <f t="shared" si="4"/>
        <v>6773.29</v>
      </c>
      <c r="BM14" s="2">
        <f t="shared" si="4"/>
        <v>6336.1599999999989</v>
      </c>
      <c r="BN14" s="2">
        <f t="shared" si="4"/>
        <v>5913.6099999999969</v>
      </c>
      <c r="BO14" s="2">
        <f t="shared" si="4"/>
        <v>5505.6399999999985</v>
      </c>
      <c r="BP14" s="2">
        <f t="shared" si="4"/>
        <v>5112.25</v>
      </c>
      <c r="BQ14" s="2">
        <f t="shared" si="4"/>
        <v>4733.4400000000014</v>
      </c>
      <c r="BR14" s="2">
        <f t="shared" si="4"/>
        <v>4369.2099999999991</v>
      </c>
      <c r="BS14" s="2">
        <f t="shared" si="4"/>
        <v>4019.5599999999972</v>
      </c>
      <c r="BT14" s="2">
        <f t="shared" si="4"/>
        <v>3684.4899999999984</v>
      </c>
      <c r="BU14" s="2">
        <f t="shared" si="4"/>
        <v>3364</v>
      </c>
      <c r="BV14" s="2">
        <f t="shared" si="5"/>
        <v>3058.0899999999983</v>
      </c>
      <c r="BW14" s="2">
        <f t="shared" si="5"/>
        <v>2766.7599999999993</v>
      </c>
      <c r="BX14" s="2">
        <f t="shared" si="5"/>
        <v>2490.0099999999979</v>
      </c>
      <c r="BY14" s="2">
        <f t="shared" si="5"/>
        <v>2227.8399999999988</v>
      </c>
      <c r="BZ14" s="2">
        <f t="shared" si="5"/>
        <v>1980.25</v>
      </c>
      <c r="CA14" s="2">
        <f t="shared" si="5"/>
        <v>1747.2399999999986</v>
      </c>
      <c r="CB14" s="2">
        <f t="shared" si="5"/>
        <v>1528.8099999999995</v>
      </c>
      <c r="CC14" s="2">
        <f t="shared" si="5"/>
        <v>1324.9599999999984</v>
      </c>
      <c r="CD14" s="2">
        <f t="shared" si="5"/>
        <v>1135.6899999999991</v>
      </c>
      <c r="CE14" s="2">
        <f t="shared" si="5"/>
        <v>961</v>
      </c>
      <c r="CF14" s="2">
        <f t="shared" si="6"/>
        <v>800.88999999999908</v>
      </c>
      <c r="CG14" s="2">
        <f t="shared" si="6"/>
        <v>655.35999999999967</v>
      </c>
      <c r="CH14" s="2">
        <f t="shared" si="6"/>
        <v>524.40999999999894</v>
      </c>
      <c r="CI14" s="2">
        <f t="shared" si="6"/>
        <v>408.03999999999957</v>
      </c>
      <c r="CJ14" s="2">
        <f t="shared" si="6"/>
        <v>306.25</v>
      </c>
      <c r="CK14" s="2">
        <f t="shared" si="6"/>
        <v>219.03999999999951</v>
      </c>
      <c r="CL14" s="2">
        <f t="shared" si="6"/>
        <v>146.40999999999985</v>
      </c>
      <c r="CM14" s="2">
        <f t="shared" si="6"/>
        <v>88.359999999999573</v>
      </c>
      <c r="CN14" s="2">
        <f t="shared" si="6"/>
        <v>44.889999999999844</v>
      </c>
      <c r="CO14" s="2">
        <f t="shared" si="6"/>
        <v>16</v>
      </c>
      <c r="CP14" s="2">
        <f t="shared" si="7"/>
        <v>1.6899999999999558</v>
      </c>
      <c r="CQ14" s="2">
        <f t="shared" si="7"/>
        <v>1.960000000000016</v>
      </c>
      <c r="CR14" s="2">
        <f t="shared" si="7"/>
        <v>16.810000000000187</v>
      </c>
      <c r="CS14" s="2">
        <f t="shared" si="7"/>
        <v>46.240000000000151</v>
      </c>
      <c r="CT14" s="2">
        <f t="shared" si="7"/>
        <v>90.25</v>
      </c>
      <c r="CU14" s="2">
        <f t="shared" si="7"/>
        <v>148.84000000000043</v>
      </c>
      <c r="CV14" s="2">
        <f t="shared" si="7"/>
        <v>222.01000000000016</v>
      </c>
      <c r="CW14" s="2">
        <f t="shared" si="7"/>
        <v>309.76000000000079</v>
      </c>
      <c r="CX14" s="2">
        <f t="shared" si="7"/>
        <v>412.09000000000049</v>
      </c>
      <c r="CY14" s="2">
        <f t="shared" si="7"/>
        <v>529</v>
      </c>
      <c r="CZ14" s="2">
        <f t="shared" si="8"/>
        <v>660.49000000000092</v>
      </c>
      <c r="DA14" s="2">
        <f t="shared" si="8"/>
        <v>806.56000000000029</v>
      </c>
      <c r="DB14" s="2">
        <f t="shared" si="8"/>
        <v>967.2100000000014</v>
      </c>
      <c r="DC14" s="2">
        <f t="shared" si="8"/>
        <v>1142.4400000000007</v>
      </c>
      <c r="DD14" s="2">
        <f t="shared" si="8"/>
        <v>1332.250000000002</v>
      </c>
      <c r="DE14" s="2">
        <f t="shared" si="8"/>
        <v>1536.6400000000012</v>
      </c>
      <c r="DF14" s="2">
        <f t="shared" si="8"/>
        <v>1755.6100000000006</v>
      </c>
      <c r="DG14" s="2">
        <f t="shared" si="8"/>
        <v>1989.1600000000021</v>
      </c>
      <c r="DH14" s="2">
        <f t="shared" si="8"/>
        <v>2237.2900000000009</v>
      </c>
      <c r="DI14" s="2">
        <f t="shared" si="8"/>
        <v>2500</v>
      </c>
      <c r="DJ14" s="2">
        <f t="shared" si="9"/>
        <v>2777.290000000005</v>
      </c>
      <c r="DK14" s="2">
        <f t="shared" si="9"/>
        <v>3069.1599999999976</v>
      </c>
      <c r="DL14" s="2">
        <f t="shared" si="9"/>
        <v>3375.6100000000029</v>
      </c>
      <c r="DM14" s="2">
        <f t="shared" si="9"/>
        <v>3696.6400000000012</v>
      </c>
      <c r="DN14" s="2">
        <f t="shared" si="9"/>
        <v>4032.25</v>
      </c>
      <c r="DO14" s="2">
        <f t="shared" si="9"/>
        <v>4382.440000000006</v>
      </c>
      <c r="DP14" s="2">
        <f t="shared" si="9"/>
        <v>4747.2100000000046</v>
      </c>
      <c r="DQ14" s="2">
        <f t="shared" si="9"/>
        <v>5126.5600000000031</v>
      </c>
      <c r="DR14" s="2">
        <f t="shared" si="9"/>
        <v>5520.4900000000016</v>
      </c>
      <c r="DS14" s="2">
        <f t="shared" si="9"/>
        <v>5929</v>
      </c>
    </row>
    <row r="15" spans="1:123" ht="18" x14ac:dyDescent="0.35">
      <c r="A15" s="5">
        <v>244</v>
      </c>
      <c r="B15" s="5">
        <v>3.2</v>
      </c>
      <c r="C15" s="5">
        <f t="shared" si="10"/>
        <v>20.2</v>
      </c>
      <c r="D15" s="5">
        <f t="shared" si="11"/>
        <v>50086.44</v>
      </c>
      <c r="E15" s="5"/>
      <c r="F15" s="3"/>
      <c r="G15" s="3"/>
      <c r="H15" s="3"/>
      <c r="X15" s="2">
        <f t="shared" si="0"/>
        <v>50086.44</v>
      </c>
      <c r="Y15" s="2">
        <f t="shared" si="0"/>
        <v>48664.36</v>
      </c>
      <c r="Z15" s="2">
        <f t="shared" si="0"/>
        <v>47262.76</v>
      </c>
      <c r="AA15" s="2">
        <f t="shared" si="0"/>
        <v>45881.639999999992</v>
      </c>
      <c r="AB15" s="2">
        <f t="shared" si="0"/>
        <v>44521</v>
      </c>
      <c r="AC15" s="2">
        <f t="shared" si="0"/>
        <v>43180.840000000004</v>
      </c>
      <c r="AD15" s="2">
        <f t="shared" si="0"/>
        <v>41861.159999999996</v>
      </c>
      <c r="AE15" s="2">
        <f t="shared" si="0"/>
        <v>40561.96</v>
      </c>
      <c r="AF15" s="2">
        <f t="shared" si="0"/>
        <v>39283.24</v>
      </c>
      <c r="AG15" s="2">
        <f t="shared" si="0"/>
        <v>38025</v>
      </c>
      <c r="AH15" s="2">
        <f t="shared" si="1"/>
        <v>36787.240000000005</v>
      </c>
      <c r="AI15" s="2">
        <f t="shared" si="1"/>
        <v>35569.96</v>
      </c>
      <c r="AJ15" s="2">
        <f t="shared" si="1"/>
        <v>34373.160000000003</v>
      </c>
      <c r="AK15" s="2">
        <f t="shared" si="1"/>
        <v>33196.839999999997</v>
      </c>
      <c r="AL15" s="2">
        <f t="shared" si="1"/>
        <v>32041</v>
      </c>
      <c r="AM15" s="2">
        <f t="shared" si="1"/>
        <v>30905.640000000003</v>
      </c>
      <c r="AN15" s="2">
        <f t="shared" si="1"/>
        <v>29790.76</v>
      </c>
      <c r="AO15" s="2">
        <f t="shared" si="1"/>
        <v>28696.36</v>
      </c>
      <c r="AP15" s="2">
        <f t="shared" si="1"/>
        <v>27622.439999999995</v>
      </c>
      <c r="AQ15" s="2">
        <f t="shared" si="1"/>
        <v>26569</v>
      </c>
      <c r="AR15" s="2">
        <f t="shared" si="2"/>
        <v>25536.040000000005</v>
      </c>
      <c r="AS15" s="2">
        <f t="shared" si="2"/>
        <v>24523.559999999998</v>
      </c>
      <c r="AT15" s="2">
        <f t="shared" si="2"/>
        <v>23531.559999999994</v>
      </c>
      <c r="AU15" s="2">
        <f t="shared" si="2"/>
        <v>22560.039999999997</v>
      </c>
      <c r="AV15" s="2">
        <f t="shared" si="2"/>
        <v>21609</v>
      </c>
      <c r="AW15" s="2">
        <f t="shared" si="2"/>
        <v>20678.440000000002</v>
      </c>
      <c r="AX15" s="2">
        <f t="shared" si="2"/>
        <v>19768.359999999997</v>
      </c>
      <c r="AY15" s="2">
        <f t="shared" si="2"/>
        <v>18878.759999999995</v>
      </c>
      <c r="AZ15" s="2">
        <f t="shared" si="2"/>
        <v>18009.639999999996</v>
      </c>
      <c r="BA15" s="2">
        <f t="shared" si="2"/>
        <v>17161</v>
      </c>
      <c r="BB15" s="2">
        <f t="shared" si="3"/>
        <v>16332.84</v>
      </c>
      <c r="BC15" s="2">
        <f t="shared" si="3"/>
        <v>15525.159999999998</v>
      </c>
      <c r="BD15" s="2">
        <f t="shared" si="3"/>
        <v>14737.959999999997</v>
      </c>
      <c r="BE15" s="2">
        <f t="shared" si="3"/>
        <v>13971.239999999998</v>
      </c>
      <c r="BF15" s="2">
        <f t="shared" si="3"/>
        <v>13225</v>
      </c>
      <c r="BG15" s="2">
        <f t="shared" si="3"/>
        <v>12499.240000000003</v>
      </c>
      <c r="BH15" s="2">
        <f t="shared" si="3"/>
        <v>11793.96</v>
      </c>
      <c r="BI15" s="2">
        <f t="shared" si="3"/>
        <v>11109.159999999994</v>
      </c>
      <c r="BJ15" s="2">
        <f t="shared" si="3"/>
        <v>10444.839999999998</v>
      </c>
      <c r="BK15" s="2">
        <f t="shared" si="3"/>
        <v>9801</v>
      </c>
      <c r="BL15" s="2">
        <f t="shared" si="4"/>
        <v>9177.6399999999976</v>
      </c>
      <c r="BM15" s="2">
        <f t="shared" si="4"/>
        <v>8574.7599999999984</v>
      </c>
      <c r="BN15" s="2">
        <f t="shared" si="4"/>
        <v>7992.3600000000006</v>
      </c>
      <c r="BO15" s="2">
        <f t="shared" si="4"/>
        <v>7430.4399999999978</v>
      </c>
      <c r="BP15" s="2">
        <f t="shared" si="4"/>
        <v>6889</v>
      </c>
      <c r="BQ15" s="2">
        <f t="shared" si="4"/>
        <v>6368.0399999999972</v>
      </c>
      <c r="BR15" s="2">
        <f t="shared" si="4"/>
        <v>5867.5599999999995</v>
      </c>
      <c r="BS15" s="2">
        <f t="shared" si="4"/>
        <v>5387.5599999999968</v>
      </c>
      <c r="BT15" s="2">
        <f t="shared" si="4"/>
        <v>4928.0399999999981</v>
      </c>
      <c r="BU15" s="2">
        <f t="shared" si="4"/>
        <v>4489</v>
      </c>
      <c r="BV15" s="2">
        <f t="shared" si="5"/>
        <v>4070.4399999999978</v>
      </c>
      <c r="BW15" s="2">
        <f t="shared" si="5"/>
        <v>3672.3599999999992</v>
      </c>
      <c r="BX15" s="2">
        <f t="shared" si="5"/>
        <v>3294.7599999999975</v>
      </c>
      <c r="BY15" s="2">
        <f t="shared" si="5"/>
        <v>2937.639999999999</v>
      </c>
      <c r="BZ15" s="2">
        <f t="shared" si="5"/>
        <v>2601</v>
      </c>
      <c r="CA15" s="2">
        <f t="shared" si="5"/>
        <v>2284.8399999999983</v>
      </c>
      <c r="CB15" s="2">
        <f t="shared" si="5"/>
        <v>1989.1599999999994</v>
      </c>
      <c r="CC15" s="2">
        <f t="shared" si="5"/>
        <v>1713.9599999999982</v>
      </c>
      <c r="CD15" s="2">
        <f t="shared" si="5"/>
        <v>1459.2399999999991</v>
      </c>
      <c r="CE15" s="2">
        <f t="shared" si="5"/>
        <v>1225</v>
      </c>
      <c r="CF15" s="2">
        <f t="shared" si="6"/>
        <v>1011.2399999999989</v>
      </c>
      <c r="CG15" s="2">
        <f t="shared" si="6"/>
        <v>817.9599999999997</v>
      </c>
      <c r="CH15" s="2">
        <f t="shared" si="6"/>
        <v>645.15999999999883</v>
      </c>
      <c r="CI15" s="2">
        <f t="shared" si="6"/>
        <v>492.83999999999952</v>
      </c>
      <c r="CJ15" s="2">
        <f t="shared" si="6"/>
        <v>361</v>
      </c>
      <c r="CK15" s="2">
        <f t="shared" si="6"/>
        <v>249.63999999999947</v>
      </c>
      <c r="CL15" s="2">
        <f t="shared" si="6"/>
        <v>158.75999999999985</v>
      </c>
      <c r="CM15" s="2">
        <f t="shared" si="6"/>
        <v>88.359999999999573</v>
      </c>
      <c r="CN15" s="2">
        <f t="shared" si="6"/>
        <v>38.439999999999856</v>
      </c>
      <c r="CO15" s="2">
        <f t="shared" si="6"/>
        <v>9</v>
      </c>
      <c r="CP15" s="2">
        <f t="shared" si="7"/>
        <v>4.0000000000006822E-2</v>
      </c>
      <c r="CQ15" s="2">
        <f t="shared" si="7"/>
        <v>11.560000000000038</v>
      </c>
      <c r="CR15" s="2">
        <f t="shared" si="7"/>
        <v>43.560000000000301</v>
      </c>
      <c r="CS15" s="2">
        <f t="shared" si="7"/>
        <v>96.040000000000219</v>
      </c>
      <c r="CT15" s="2">
        <f t="shared" si="7"/>
        <v>169</v>
      </c>
      <c r="CU15" s="2">
        <f t="shared" si="7"/>
        <v>262.44000000000148</v>
      </c>
      <c r="CV15" s="2">
        <f t="shared" si="7"/>
        <v>376.3599999999991</v>
      </c>
      <c r="CW15" s="2">
        <f t="shared" si="7"/>
        <v>510.76000000000101</v>
      </c>
      <c r="CX15" s="2">
        <f t="shared" si="7"/>
        <v>665.64000000000055</v>
      </c>
      <c r="CY15" s="2">
        <f t="shared" si="7"/>
        <v>841</v>
      </c>
      <c r="CZ15" s="2">
        <f t="shared" si="8"/>
        <v>1036.8399999999992</v>
      </c>
      <c r="DA15" s="2">
        <f t="shared" si="8"/>
        <v>1253.1600000000024</v>
      </c>
      <c r="DB15" s="2">
        <f t="shared" si="8"/>
        <v>1489.9600000000019</v>
      </c>
      <c r="DC15" s="2">
        <f t="shared" si="8"/>
        <v>1747.2400000000009</v>
      </c>
      <c r="DD15" s="2">
        <f t="shared" si="8"/>
        <v>2025</v>
      </c>
      <c r="DE15" s="2">
        <f t="shared" si="8"/>
        <v>2323.2399999999989</v>
      </c>
      <c r="DF15" s="2">
        <f t="shared" si="8"/>
        <v>2641.9600000000037</v>
      </c>
      <c r="DG15" s="2">
        <f t="shared" si="8"/>
        <v>2981.1600000000026</v>
      </c>
      <c r="DH15" s="2">
        <f t="shared" si="8"/>
        <v>3340.8400000000015</v>
      </c>
      <c r="DI15" s="2">
        <f t="shared" si="8"/>
        <v>3721</v>
      </c>
      <c r="DJ15" s="2">
        <f t="shared" si="9"/>
        <v>4121.6399999999985</v>
      </c>
      <c r="DK15" s="2">
        <f t="shared" si="9"/>
        <v>4542.7600000000048</v>
      </c>
      <c r="DL15" s="2">
        <f t="shared" si="9"/>
        <v>4984.3600000000033</v>
      </c>
      <c r="DM15" s="2">
        <f t="shared" si="9"/>
        <v>5446.4400000000014</v>
      </c>
      <c r="DN15" s="2">
        <f t="shared" si="9"/>
        <v>5929</v>
      </c>
      <c r="DO15" s="2">
        <f t="shared" si="9"/>
        <v>6432.0400000000072</v>
      </c>
      <c r="DP15" s="2">
        <f t="shared" si="9"/>
        <v>6955.5600000000059</v>
      </c>
      <c r="DQ15" s="2">
        <f t="shared" si="9"/>
        <v>7499.560000000004</v>
      </c>
      <c r="DR15" s="2">
        <f t="shared" si="9"/>
        <v>8064.0400000000018</v>
      </c>
      <c r="DS15" s="2">
        <f t="shared" si="9"/>
        <v>8649</v>
      </c>
    </row>
    <row r="16" spans="1:123" ht="18" x14ac:dyDescent="0.35">
      <c r="A16" s="5">
        <v>199</v>
      </c>
      <c r="B16" s="5">
        <v>1.75</v>
      </c>
      <c r="C16" s="5">
        <f t="shared" si="10"/>
        <v>18.75</v>
      </c>
      <c r="D16" s="5">
        <f t="shared" si="11"/>
        <v>32490.0625</v>
      </c>
      <c r="E16" s="5"/>
      <c r="F16" s="3"/>
      <c r="H16" s="3"/>
      <c r="X16" s="2">
        <f t="shared" si="0"/>
        <v>32490.0625</v>
      </c>
      <c r="Y16" s="2">
        <f t="shared" si="0"/>
        <v>31862.25</v>
      </c>
      <c r="Z16" s="2">
        <f t="shared" si="0"/>
        <v>31240.5625</v>
      </c>
      <c r="AA16" s="2">
        <f t="shared" si="0"/>
        <v>30625</v>
      </c>
      <c r="AB16" s="2">
        <f t="shared" si="0"/>
        <v>30015.5625</v>
      </c>
      <c r="AC16" s="2">
        <f t="shared" si="0"/>
        <v>29412.25</v>
      </c>
      <c r="AD16" s="2">
        <f t="shared" si="0"/>
        <v>28815.0625</v>
      </c>
      <c r="AE16" s="2">
        <f t="shared" si="0"/>
        <v>28224</v>
      </c>
      <c r="AF16" s="2">
        <f t="shared" si="0"/>
        <v>27639.0625</v>
      </c>
      <c r="AG16" s="2">
        <f t="shared" si="0"/>
        <v>27060.25</v>
      </c>
      <c r="AH16" s="2">
        <f t="shared" si="1"/>
        <v>26487.5625</v>
      </c>
      <c r="AI16" s="2">
        <f t="shared" si="1"/>
        <v>25921</v>
      </c>
      <c r="AJ16" s="2">
        <f t="shared" si="1"/>
        <v>25360.5625</v>
      </c>
      <c r="AK16" s="2">
        <f t="shared" si="1"/>
        <v>24806.25</v>
      </c>
      <c r="AL16" s="2">
        <f t="shared" si="1"/>
        <v>24258.0625</v>
      </c>
      <c r="AM16" s="2">
        <f t="shared" si="1"/>
        <v>23716</v>
      </c>
      <c r="AN16" s="2">
        <f t="shared" si="1"/>
        <v>23180.0625</v>
      </c>
      <c r="AO16" s="2">
        <f t="shared" si="1"/>
        <v>22650.25</v>
      </c>
      <c r="AP16" s="2">
        <f t="shared" si="1"/>
        <v>22126.5625</v>
      </c>
      <c r="AQ16" s="2">
        <f t="shared" si="1"/>
        <v>21609</v>
      </c>
      <c r="AR16" s="2">
        <f t="shared" si="2"/>
        <v>21097.5625</v>
      </c>
      <c r="AS16" s="2">
        <f t="shared" si="2"/>
        <v>20592.25</v>
      </c>
      <c r="AT16" s="2">
        <f t="shared" si="2"/>
        <v>20093.0625</v>
      </c>
      <c r="AU16" s="2">
        <f t="shared" si="2"/>
        <v>19600</v>
      </c>
      <c r="AV16" s="2">
        <f t="shared" si="2"/>
        <v>19113.0625</v>
      </c>
      <c r="AW16" s="2">
        <f t="shared" si="2"/>
        <v>18632.25</v>
      </c>
      <c r="AX16" s="2">
        <f t="shared" si="2"/>
        <v>18157.5625</v>
      </c>
      <c r="AY16" s="2">
        <f t="shared" si="2"/>
        <v>17689</v>
      </c>
      <c r="AZ16" s="2">
        <f t="shared" si="2"/>
        <v>17226.5625</v>
      </c>
      <c r="BA16" s="2">
        <f t="shared" si="2"/>
        <v>16770.25</v>
      </c>
      <c r="BB16" s="2">
        <f t="shared" si="3"/>
        <v>16320.0625</v>
      </c>
      <c r="BC16" s="2">
        <f t="shared" si="3"/>
        <v>15876</v>
      </c>
      <c r="BD16" s="2">
        <f t="shared" si="3"/>
        <v>15438.0625</v>
      </c>
      <c r="BE16" s="2">
        <f t="shared" si="3"/>
        <v>15006.25</v>
      </c>
      <c r="BF16" s="2">
        <f t="shared" si="3"/>
        <v>14580.5625</v>
      </c>
      <c r="BG16" s="2">
        <f t="shared" si="3"/>
        <v>14161</v>
      </c>
      <c r="BH16" s="2">
        <f t="shared" si="3"/>
        <v>13747.5625</v>
      </c>
      <c r="BI16" s="2">
        <f t="shared" si="3"/>
        <v>13340.25</v>
      </c>
      <c r="BJ16" s="2">
        <f t="shared" si="3"/>
        <v>12939.0625</v>
      </c>
      <c r="BK16" s="2">
        <f t="shared" si="3"/>
        <v>12544</v>
      </c>
      <c r="BL16" s="2">
        <f t="shared" si="4"/>
        <v>12155.0625</v>
      </c>
      <c r="BM16" s="2">
        <f t="shared" si="4"/>
        <v>11772.25</v>
      </c>
      <c r="BN16" s="2">
        <f t="shared" si="4"/>
        <v>11395.5625</v>
      </c>
      <c r="BO16" s="2">
        <f t="shared" si="4"/>
        <v>11025</v>
      </c>
      <c r="BP16" s="2">
        <f t="shared" si="4"/>
        <v>10660.5625</v>
      </c>
      <c r="BQ16" s="2">
        <f t="shared" si="4"/>
        <v>10302.25</v>
      </c>
      <c r="BR16" s="2">
        <f t="shared" si="4"/>
        <v>9950.0625</v>
      </c>
      <c r="BS16" s="2">
        <f t="shared" si="4"/>
        <v>9604</v>
      </c>
      <c r="BT16" s="2">
        <f t="shared" si="4"/>
        <v>9264.0625</v>
      </c>
      <c r="BU16" s="2">
        <f t="shared" si="4"/>
        <v>8930.25</v>
      </c>
      <c r="BV16" s="2">
        <f t="shared" si="5"/>
        <v>8602.5625</v>
      </c>
      <c r="BW16" s="2">
        <f t="shared" si="5"/>
        <v>8281</v>
      </c>
      <c r="BX16" s="2">
        <f t="shared" si="5"/>
        <v>7965.5625</v>
      </c>
      <c r="BY16" s="2">
        <f t="shared" si="5"/>
        <v>7656.25</v>
      </c>
      <c r="BZ16" s="2">
        <f t="shared" si="5"/>
        <v>7353.0625</v>
      </c>
      <c r="CA16" s="2">
        <f t="shared" si="5"/>
        <v>7056</v>
      </c>
      <c r="CB16" s="2">
        <f t="shared" si="5"/>
        <v>6765.0625</v>
      </c>
      <c r="CC16" s="2">
        <f t="shared" si="5"/>
        <v>6480.25</v>
      </c>
      <c r="CD16" s="2">
        <f t="shared" si="5"/>
        <v>6201.5625</v>
      </c>
      <c r="CE16" s="2">
        <f t="shared" si="5"/>
        <v>5929</v>
      </c>
      <c r="CF16" s="2">
        <f t="shared" si="6"/>
        <v>5662.5625</v>
      </c>
      <c r="CG16" s="2">
        <f t="shared" si="6"/>
        <v>5402.25</v>
      </c>
      <c r="CH16" s="2">
        <f t="shared" si="6"/>
        <v>5148.0625</v>
      </c>
      <c r="CI16" s="2">
        <f t="shared" si="6"/>
        <v>4900</v>
      </c>
      <c r="CJ16" s="2">
        <f t="shared" si="6"/>
        <v>4658.0625</v>
      </c>
      <c r="CK16" s="2">
        <f t="shared" si="6"/>
        <v>4422.25</v>
      </c>
      <c r="CL16" s="2">
        <f t="shared" si="6"/>
        <v>4192.5625</v>
      </c>
      <c r="CM16" s="2">
        <f t="shared" si="6"/>
        <v>3969</v>
      </c>
      <c r="CN16" s="2">
        <f t="shared" si="6"/>
        <v>3751.5625</v>
      </c>
      <c r="CO16" s="2">
        <f t="shared" si="6"/>
        <v>3540.25</v>
      </c>
      <c r="CP16" s="2">
        <f t="shared" si="7"/>
        <v>3335.0625</v>
      </c>
      <c r="CQ16" s="2">
        <f t="shared" si="7"/>
        <v>3136</v>
      </c>
      <c r="CR16" s="2">
        <f t="shared" si="7"/>
        <v>2943.0625</v>
      </c>
      <c r="CS16" s="2">
        <f t="shared" si="7"/>
        <v>2756.25</v>
      </c>
      <c r="CT16" s="2">
        <f t="shared" si="7"/>
        <v>2575.5625</v>
      </c>
      <c r="CU16" s="2">
        <f t="shared" si="7"/>
        <v>2401</v>
      </c>
      <c r="CV16" s="2">
        <f t="shared" si="7"/>
        <v>2232.5625</v>
      </c>
      <c r="CW16" s="2">
        <f t="shared" si="7"/>
        <v>2070.25</v>
      </c>
      <c r="CX16" s="2">
        <f t="shared" si="7"/>
        <v>1914.0625</v>
      </c>
      <c r="CY16" s="2">
        <f t="shared" si="7"/>
        <v>1764</v>
      </c>
      <c r="CZ16" s="2">
        <f t="shared" si="8"/>
        <v>1620.0625</v>
      </c>
      <c r="DA16" s="2">
        <f t="shared" si="8"/>
        <v>1482.25</v>
      </c>
      <c r="DB16" s="2">
        <f t="shared" si="8"/>
        <v>1350.5625</v>
      </c>
      <c r="DC16" s="2">
        <f t="shared" si="8"/>
        <v>1225</v>
      </c>
      <c r="DD16" s="2">
        <f t="shared" si="8"/>
        <v>1105.5625</v>
      </c>
      <c r="DE16" s="2">
        <f t="shared" si="8"/>
        <v>992.25</v>
      </c>
      <c r="DF16" s="2">
        <f t="shared" si="8"/>
        <v>885.0625</v>
      </c>
      <c r="DG16" s="2">
        <f t="shared" si="8"/>
        <v>784</v>
      </c>
      <c r="DH16" s="2">
        <f t="shared" si="8"/>
        <v>689.0625</v>
      </c>
      <c r="DI16" s="2">
        <f t="shared" si="8"/>
        <v>600.25</v>
      </c>
      <c r="DJ16" s="2">
        <f t="shared" si="9"/>
        <v>517.5625</v>
      </c>
      <c r="DK16" s="2">
        <f t="shared" si="9"/>
        <v>441</v>
      </c>
      <c r="DL16" s="2">
        <f t="shared" si="9"/>
        <v>370.5625</v>
      </c>
      <c r="DM16" s="2">
        <f t="shared" si="9"/>
        <v>306.25</v>
      </c>
      <c r="DN16" s="2">
        <f t="shared" si="9"/>
        <v>248.0625</v>
      </c>
      <c r="DO16" s="2">
        <f t="shared" si="9"/>
        <v>196</v>
      </c>
      <c r="DP16" s="2">
        <f t="shared" si="9"/>
        <v>150.0625</v>
      </c>
      <c r="DQ16" s="2">
        <f t="shared" si="9"/>
        <v>110.25</v>
      </c>
      <c r="DR16" s="2">
        <f t="shared" si="9"/>
        <v>76.5625</v>
      </c>
      <c r="DS16" s="2">
        <f t="shared" si="9"/>
        <v>49</v>
      </c>
    </row>
    <row r="17" spans="1:123" ht="18" x14ac:dyDescent="0.35">
      <c r="A17" s="3"/>
      <c r="B17" s="5"/>
      <c r="C17" s="5"/>
      <c r="D17" s="3"/>
      <c r="E17" s="3"/>
      <c r="F17" s="3"/>
      <c r="G17" s="23" t="s">
        <v>366</v>
      </c>
      <c r="H17" s="3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</row>
    <row r="18" spans="1:123" ht="19.8" x14ac:dyDescent="0.35">
      <c r="A18" s="3"/>
      <c r="B18" s="5"/>
      <c r="C18" s="5" t="s">
        <v>163</v>
      </c>
      <c r="D18" s="5">
        <f>SUM(D5:D16)/E5</f>
        <v>40648.538541666669</v>
      </c>
      <c r="E18" s="3"/>
      <c r="F18" s="3"/>
      <c r="G18" s="14" t="s">
        <v>26</v>
      </c>
      <c r="H18" s="14"/>
      <c r="X18" s="2" t="s">
        <v>49</v>
      </c>
      <c r="Y18" s="2" t="s">
        <v>50</v>
      </c>
      <c r="Z18" s="2" t="s">
        <v>51</v>
      </c>
      <c r="AA18" s="2" t="s">
        <v>52</v>
      </c>
      <c r="AB18" s="2" t="s">
        <v>53</v>
      </c>
      <c r="AC18" s="2" t="s">
        <v>54</v>
      </c>
      <c r="AD18" s="2" t="s">
        <v>55</v>
      </c>
      <c r="AE18" s="2" t="s">
        <v>56</v>
      </c>
      <c r="AF18" s="2" t="s">
        <v>57</v>
      </c>
      <c r="AG18" s="2" t="s">
        <v>58</v>
      </c>
      <c r="AH18" s="2" t="s">
        <v>59</v>
      </c>
      <c r="AI18" s="2" t="s">
        <v>164</v>
      </c>
      <c r="AJ18" s="2" t="s">
        <v>165</v>
      </c>
      <c r="AK18" s="2" t="s">
        <v>166</v>
      </c>
      <c r="AL18" s="2" t="s">
        <v>167</v>
      </c>
      <c r="AM18" s="2" t="s">
        <v>168</v>
      </c>
      <c r="AN18" s="2" t="s">
        <v>169</v>
      </c>
      <c r="AO18" s="2" t="s">
        <v>170</v>
      </c>
      <c r="AP18" s="2" t="s">
        <v>171</v>
      </c>
      <c r="AQ18" s="2" t="s">
        <v>172</v>
      </c>
      <c r="AR18" s="2" t="s">
        <v>173</v>
      </c>
      <c r="AS18" s="2" t="s">
        <v>174</v>
      </c>
      <c r="AT18" s="2" t="s">
        <v>175</v>
      </c>
      <c r="AU18" s="2" t="s">
        <v>176</v>
      </c>
      <c r="AV18" s="2" t="s">
        <v>177</v>
      </c>
      <c r="AW18" s="2" t="s">
        <v>178</v>
      </c>
      <c r="AX18" s="2" t="s">
        <v>179</v>
      </c>
      <c r="AY18" s="2" t="s">
        <v>180</v>
      </c>
      <c r="AZ18" s="2" t="s">
        <v>181</v>
      </c>
      <c r="BA18" s="2" t="s">
        <v>182</v>
      </c>
      <c r="BB18" s="2" t="s">
        <v>183</v>
      </c>
      <c r="BC18" s="2" t="s">
        <v>184</v>
      </c>
      <c r="BD18" s="2" t="s">
        <v>185</v>
      </c>
      <c r="BE18" s="2" t="s">
        <v>186</v>
      </c>
      <c r="BF18" s="2" t="s">
        <v>187</v>
      </c>
      <c r="BG18" s="2" t="s">
        <v>188</v>
      </c>
      <c r="BH18" s="2" t="s">
        <v>189</v>
      </c>
      <c r="BI18" s="2" t="s">
        <v>190</v>
      </c>
      <c r="BJ18" s="2" t="s">
        <v>191</v>
      </c>
      <c r="BK18" s="2" t="s">
        <v>192</v>
      </c>
      <c r="BL18" s="2" t="s">
        <v>193</v>
      </c>
      <c r="BM18" s="2" t="s">
        <v>194</v>
      </c>
      <c r="BN18" s="2" t="s">
        <v>195</v>
      </c>
      <c r="BO18" s="2" t="s">
        <v>196</v>
      </c>
      <c r="BP18" s="2" t="s">
        <v>197</v>
      </c>
      <c r="BQ18" s="2" t="s">
        <v>198</v>
      </c>
      <c r="BR18" s="2" t="s">
        <v>199</v>
      </c>
      <c r="BS18" s="2" t="s">
        <v>200</v>
      </c>
      <c r="BT18" s="2" t="s">
        <v>201</v>
      </c>
      <c r="BU18" s="2" t="s">
        <v>202</v>
      </c>
      <c r="BV18" s="2" t="s">
        <v>203</v>
      </c>
      <c r="BW18" s="2" t="s">
        <v>204</v>
      </c>
      <c r="BX18" s="2" t="s">
        <v>205</v>
      </c>
      <c r="BY18" s="2" t="s">
        <v>206</v>
      </c>
      <c r="BZ18" s="2" t="s">
        <v>207</v>
      </c>
      <c r="CA18" s="2" t="s">
        <v>208</v>
      </c>
      <c r="CB18" s="2" t="s">
        <v>209</v>
      </c>
      <c r="CC18" s="2" t="s">
        <v>210</v>
      </c>
      <c r="CD18" s="2" t="s">
        <v>211</v>
      </c>
      <c r="CE18" s="2" t="s">
        <v>212</v>
      </c>
      <c r="CF18" s="2" t="s">
        <v>213</v>
      </c>
      <c r="CG18" s="2" t="s">
        <v>214</v>
      </c>
      <c r="CH18" s="2" t="s">
        <v>215</v>
      </c>
      <c r="CI18" s="2" t="s">
        <v>216</v>
      </c>
      <c r="CJ18" s="2" t="s">
        <v>217</v>
      </c>
      <c r="CK18" s="2" t="s">
        <v>218</v>
      </c>
      <c r="CL18" s="2" t="s">
        <v>219</v>
      </c>
      <c r="CM18" s="2" t="s">
        <v>220</v>
      </c>
      <c r="CN18" s="2" t="s">
        <v>221</v>
      </c>
      <c r="CO18" s="2" t="s">
        <v>222</v>
      </c>
      <c r="CP18" s="2" t="s">
        <v>223</v>
      </c>
      <c r="CQ18" s="2" t="s">
        <v>224</v>
      </c>
      <c r="CR18" s="2" t="s">
        <v>225</v>
      </c>
      <c r="CS18" s="2" t="s">
        <v>226</v>
      </c>
      <c r="CT18" s="2" t="s">
        <v>227</v>
      </c>
      <c r="CU18" s="2" t="s">
        <v>228</v>
      </c>
      <c r="CV18" s="2" t="s">
        <v>229</v>
      </c>
      <c r="CW18" s="2" t="s">
        <v>230</v>
      </c>
      <c r="CX18" s="2" t="s">
        <v>231</v>
      </c>
      <c r="CY18" s="2" t="s">
        <v>232</v>
      </c>
      <c r="CZ18" s="2" t="s">
        <v>233</v>
      </c>
      <c r="DA18" s="2" t="s">
        <v>234</v>
      </c>
      <c r="DB18" s="2" t="s">
        <v>235</v>
      </c>
      <c r="DC18" s="2" t="s">
        <v>236</v>
      </c>
      <c r="DD18" s="2" t="s">
        <v>237</v>
      </c>
      <c r="DE18" s="2" t="s">
        <v>238</v>
      </c>
      <c r="DF18" s="2" t="s">
        <v>239</v>
      </c>
      <c r="DG18" s="2" t="s">
        <v>240</v>
      </c>
      <c r="DH18" s="2" t="s">
        <v>241</v>
      </c>
      <c r="DI18" s="2" t="s">
        <v>242</v>
      </c>
      <c r="DJ18" s="2" t="s">
        <v>243</v>
      </c>
      <c r="DK18" s="2" t="s">
        <v>244</v>
      </c>
      <c r="DL18" s="2" t="s">
        <v>245</v>
      </c>
      <c r="DM18" s="2" t="s">
        <v>246</v>
      </c>
      <c r="DN18" s="2" t="s">
        <v>247</v>
      </c>
      <c r="DO18" s="2" t="s">
        <v>248</v>
      </c>
      <c r="DP18" s="2" t="s">
        <v>249</v>
      </c>
      <c r="DQ18" s="2" t="s">
        <v>250</v>
      </c>
      <c r="DR18" s="2" t="s">
        <v>251</v>
      </c>
      <c r="DS18" s="2" t="s">
        <v>252</v>
      </c>
    </row>
    <row r="19" spans="1:123" ht="18" x14ac:dyDescent="0.35">
      <c r="A19" s="3"/>
      <c r="B19" s="5"/>
      <c r="C19" s="5"/>
      <c r="D19" s="5"/>
      <c r="E19" s="5"/>
      <c r="F19" s="3"/>
      <c r="G19" s="18" t="s">
        <v>353</v>
      </c>
      <c r="H19" s="18">
        <f>SLOPE(A5:A16,B5:B16)</f>
        <v>79.471261654667771</v>
      </c>
      <c r="W19" s="21" t="s">
        <v>358</v>
      </c>
      <c r="X19" s="2">
        <f t="shared" ref="X19:BC19" si="12">SUM(X5:X16)/$E$5</f>
        <v>40648.538541666669</v>
      </c>
      <c r="Y19" s="2">
        <f t="shared" si="12"/>
        <v>39634.254166666666</v>
      </c>
      <c r="Z19" s="2">
        <f t="shared" si="12"/>
        <v>38632.980208333327</v>
      </c>
      <c r="AA19" s="2">
        <f t="shared" si="12"/>
        <v>37644.716666666667</v>
      </c>
      <c r="AB19" s="2">
        <f t="shared" si="12"/>
        <v>36669.463541666664</v>
      </c>
      <c r="AC19" s="2">
        <f t="shared" si="12"/>
        <v>35707.220833333333</v>
      </c>
      <c r="AD19" s="2">
        <f t="shared" si="12"/>
        <v>34757.988541666673</v>
      </c>
      <c r="AE19" s="2">
        <f t="shared" si="12"/>
        <v>33821.76666666667</v>
      </c>
      <c r="AF19" s="2">
        <f t="shared" si="12"/>
        <v>32898.555208333331</v>
      </c>
      <c r="AG19" s="2">
        <f t="shared" si="12"/>
        <v>31988.354166666668</v>
      </c>
      <c r="AH19" s="2">
        <f t="shared" si="12"/>
        <v>31091.163541666669</v>
      </c>
      <c r="AI19" s="2">
        <f t="shared" si="12"/>
        <v>30206.983333333337</v>
      </c>
      <c r="AJ19" s="2">
        <f t="shared" si="12"/>
        <v>29335.813541666674</v>
      </c>
      <c r="AK19" s="2">
        <f t="shared" si="12"/>
        <v>28477.654166666664</v>
      </c>
      <c r="AL19" s="2">
        <f t="shared" si="12"/>
        <v>27632.505208333332</v>
      </c>
      <c r="AM19" s="2">
        <f t="shared" si="12"/>
        <v>26800.366666666665</v>
      </c>
      <c r="AN19" s="2">
        <f t="shared" si="12"/>
        <v>25981.238541666666</v>
      </c>
      <c r="AO19" s="2">
        <f t="shared" si="12"/>
        <v>25175.120833333331</v>
      </c>
      <c r="AP19" s="2">
        <f t="shared" si="12"/>
        <v>24382.013541666664</v>
      </c>
      <c r="AQ19" s="2">
        <f t="shared" si="12"/>
        <v>23601.916666666668</v>
      </c>
      <c r="AR19" s="2">
        <f t="shared" si="12"/>
        <v>22834.830208333336</v>
      </c>
      <c r="AS19" s="2">
        <f t="shared" si="12"/>
        <v>22080.754166666666</v>
      </c>
      <c r="AT19" s="2">
        <f t="shared" si="12"/>
        <v>21339.688541666666</v>
      </c>
      <c r="AU19" s="2">
        <f t="shared" si="12"/>
        <v>20611.633333333335</v>
      </c>
      <c r="AV19" s="2">
        <f t="shared" si="12"/>
        <v>19896.588541666668</v>
      </c>
      <c r="AW19" s="2">
        <f t="shared" si="12"/>
        <v>19194.554166666665</v>
      </c>
      <c r="AX19" s="2">
        <f t="shared" si="12"/>
        <v>18505.530208333334</v>
      </c>
      <c r="AY19" s="2">
        <f t="shared" si="12"/>
        <v>17829.516666666666</v>
      </c>
      <c r="AZ19" s="2">
        <f t="shared" si="12"/>
        <v>17166.513541666667</v>
      </c>
      <c r="BA19" s="2">
        <f t="shared" si="12"/>
        <v>16516.520833333332</v>
      </c>
      <c r="BB19" s="2">
        <f t="shared" si="12"/>
        <v>15879.538541666663</v>
      </c>
      <c r="BC19" s="2">
        <f t="shared" si="12"/>
        <v>15255.566666666668</v>
      </c>
      <c r="BD19" s="2">
        <f t="shared" ref="BD19:CI19" si="13">SUM(BD5:BD16)/$E$5</f>
        <v>14644.605208333332</v>
      </c>
      <c r="BE19" s="2">
        <f t="shared" si="13"/>
        <v>14046.654166666665</v>
      </c>
      <c r="BF19" s="2">
        <f t="shared" si="13"/>
        <v>13461.713541666666</v>
      </c>
      <c r="BG19" s="2">
        <f t="shared" si="13"/>
        <v>12889.783333333333</v>
      </c>
      <c r="BH19" s="2">
        <f t="shared" si="13"/>
        <v>12330.863541666666</v>
      </c>
      <c r="BI19" s="2">
        <f t="shared" si="13"/>
        <v>11784.954166666668</v>
      </c>
      <c r="BJ19" s="2">
        <f t="shared" si="13"/>
        <v>11252.055208333331</v>
      </c>
      <c r="BK19" s="2">
        <f t="shared" si="13"/>
        <v>10732.166666666666</v>
      </c>
      <c r="BL19" s="2">
        <f t="shared" si="13"/>
        <v>10225.288541666667</v>
      </c>
      <c r="BM19" s="2">
        <f t="shared" si="13"/>
        <v>9731.4208333333336</v>
      </c>
      <c r="BN19" s="2">
        <f t="shared" si="13"/>
        <v>9250.5635416666682</v>
      </c>
      <c r="BO19" s="2">
        <f t="shared" si="13"/>
        <v>8782.7166666666653</v>
      </c>
      <c r="BP19" s="2">
        <f t="shared" si="13"/>
        <v>8327.8802083333339</v>
      </c>
      <c r="BQ19" s="2">
        <f t="shared" si="13"/>
        <v>7886.0541666666659</v>
      </c>
      <c r="BR19" s="2">
        <f t="shared" si="13"/>
        <v>7457.2385416666657</v>
      </c>
      <c r="BS19" s="2">
        <f t="shared" si="13"/>
        <v>7041.4333333333316</v>
      </c>
      <c r="BT19" s="2">
        <f t="shared" si="13"/>
        <v>6638.6385416666662</v>
      </c>
      <c r="BU19" s="2">
        <f t="shared" si="13"/>
        <v>6248.854166666667</v>
      </c>
      <c r="BV19" s="2">
        <f t="shared" si="13"/>
        <v>5872.0802083333328</v>
      </c>
      <c r="BW19" s="2">
        <f t="shared" si="13"/>
        <v>5508.3166666666657</v>
      </c>
      <c r="BX19" s="2">
        <f t="shared" si="13"/>
        <v>5157.5635416666655</v>
      </c>
      <c r="BY19" s="2">
        <f t="shared" si="13"/>
        <v>4819.8208333333332</v>
      </c>
      <c r="BZ19" s="2">
        <f t="shared" si="13"/>
        <v>4495.088541666667</v>
      </c>
      <c r="CA19" s="2">
        <f t="shared" si="13"/>
        <v>4183.3666666666659</v>
      </c>
      <c r="CB19" s="2">
        <f t="shared" si="13"/>
        <v>3884.6552083333331</v>
      </c>
      <c r="CC19" s="2">
        <f t="shared" si="13"/>
        <v>3598.9541666666664</v>
      </c>
      <c r="CD19" s="2">
        <f t="shared" si="13"/>
        <v>3326.2635416666667</v>
      </c>
      <c r="CE19" s="2">
        <f t="shared" si="13"/>
        <v>3066.5833333333335</v>
      </c>
      <c r="CF19" s="2">
        <f t="shared" si="13"/>
        <v>2819.9135416666663</v>
      </c>
      <c r="CG19" s="2">
        <f t="shared" si="13"/>
        <v>2586.2541666666662</v>
      </c>
      <c r="CH19" s="2">
        <f t="shared" si="13"/>
        <v>2365.6052083333329</v>
      </c>
      <c r="CI19" s="2">
        <f t="shared" si="13"/>
        <v>2157.9666666666667</v>
      </c>
      <c r="CJ19" s="2">
        <f t="shared" ref="CJ19:DS19" si="14">SUM(CJ5:CJ16)/$E$5</f>
        <v>1963.3385416666667</v>
      </c>
      <c r="CK19" s="2">
        <f t="shared" si="14"/>
        <v>1781.7208333333331</v>
      </c>
      <c r="CL19" s="2">
        <f t="shared" si="14"/>
        <v>1613.1135416666666</v>
      </c>
      <c r="CM19" s="2">
        <f t="shared" si="14"/>
        <v>1457.5166666666664</v>
      </c>
      <c r="CN19" s="2">
        <f t="shared" si="14"/>
        <v>1314.9302083333332</v>
      </c>
      <c r="CO19" s="2">
        <f t="shared" si="14"/>
        <v>1185.3541666666667</v>
      </c>
      <c r="CP19" s="2">
        <f t="shared" si="14"/>
        <v>1068.7885416666666</v>
      </c>
      <c r="CQ19" s="2">
        <f t="shared" si="14"/>
        <v>965.23333333333301</v>
      </c>
      <c r="CR19" s="2">
        <f t="shared" si="14"/>
        <v>874.68854166666654</v>
      </c>
      <c r="CS19" s="2">
        <f t="shared" si="14"/>
        <v>797.15416666666658</v>
      </c>
      <c r="CT19" s="2">
        <f t="shared" si="14"/>
        <v>732.63020833333337</v>
      </c>
      <c r="CU19" s="2">
        <f t="shared" si="14"/>
        <v>681.11666666666645</v>
      </c>
      <c r="CV19" s="2">
        <f t="shared" si="14"/>
        <v>642.61354166666672</v>
      </c>
      <c r="CW19" s="2">
        <f t="shared" si="14"/>
        <v>617.12083333333328</v>
      </c>
      <c r="CX19" s="2">
        <f t="shared" si="14"/>
        <v>604.6385416666667</v>
      </c>
      <c r="CY19" s="2">
        <f t="shared" si="14"/>
        <v>605.16666666666663</v>
      </c>
      <c r="CZ19" s="2">
        <f t="shared" si="14"/>
        <v>618.70520833333353</v>
      </c>
      <c r="DA19" s="2">
        <f t="shared" si="14"/>
        <v>645.25416666666649</v>
      </c>
      <c r="DB19" s="2">
        <f t="shared" si="14"/>
        <v>684.81354166666677</v>
      </c>
      <c r="DC19" s="2">
        <f t="shared" si="14"/>
        <v>737.38333333333333</v>
      </c>
      <c r="DD19" s="2">
        <f t="shared" si="14"/>
        <v>802.96354166666686</v>
      </c>
      <c r="DE19" s="2">
        <f t="shared" si="14"/>
        <v>881.55416666666679</v>
      </c>
      <c r="DF19" s="2">
        <f t="shared" si="14"/>
        <v>973.15520833333323</v>
      </c>
      <c r="DG19" s="2">
        <f t="shared" si="14"/>
        <v>1077.7666666666667</v>
      </c>
      <c r="DH19" s="2">
        <f t="shared" si="14"/>
        <v>1195.3885416666667</v>
      </c>
      <c r="DI19" s="2">
        <f t="shared" si="14"/>
        <v>1326.0208333333333</v>
      </c>
      <c r="DJ19" s="2">
        <f t="shared" si="14"/>
        <v>1469.6635416666675</v>
      </c>
      <c r="DK19" s="2">
        <f t="shared" si="14"/>
        <v>1626.3166666666664</v>
      </c>
      <c r="DL19" s="2">
        <f t="shared" si="14"/>
        <v>1795.9802083333334</v>
      </c>
      <c r="DM19" s="2">
        <f t="shared" si="14"/>
        <v>1978.6541666666669</v>
      </c>
      <c r="DN19" s="2">
        <f t="shared" si="14"/>
        <v>2174.3385416666665</v>
      </c>
      <c r="DO19" s="2">
        <f t="shared" si="14"/>
        <v>2383.0333333333338</v>
      </c>
      <c r="DP19" s="2">
        <f t="shared" si="14"/>
        <v>2604.7385416666671</v>
      </c>
      <c r="DQ19" s="2">
        <f t="shared" si="14"/>
        <v>2839.4541666666669</v>
      </c>
      <c r="DR19" s="2">
        <f t="shared" si="14"/>
        <v>3087.1802083333337</v>
      </c>
      <c r="DS19" s="2">
        <f t="shared" si="14"/>
        <v>3347.9166666666665</v>
      </c>
    </row>
    <row r="20" spans="1:123" ht="18" x14ac:dyDescent="0.35">
      <c r="A20" s="3"/>
      <c r="B20" s="5"/>
      <c r="C20" s="5"/>
      <c r="D20" s="5"/>
      <c r="E20" s="5"/>
      <c r="F20" s="3"/>
      <c r="G20" s="18" t="s">
        <v>354</v>
      </c>
      <c r="H20" s="18">
        <f>INTERCEPT(A5:A16,B5:B16)</f>
        <v>16.968684842047281</v>
      </c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</row>
    <row r="21" spans="1:123" x14ac:dyDescent="0.3">
      <c r="B21" s="2"/>
      <c r="C21" s="2"/>
      <c r="D21" s="2"/>
      <c r="E21" s="2"/>
      <c r="W21" s="1" t="s">
        <v>160</v>
      </c>
      <c r="X21" s="2">
        <f xml:space="preserve"> - ( $E$5/2 ) * LN(2*PI()*X19) - SUM(X5:X16)/ (2*X19)</f>
        <v>-80.703571371026896</v>
      </c>
      <c r="Y21" s="2">
        <f t="shared" ref="Y21:BC21" si="15" xml:space="preserve"> - ( $E$5/2 ) * LN(2*PI()*Y19) - SUM(Y5:Y16)/ (2*Y19)</f>
        <v>-80.551956563760797</v>
      </c>
      <c r="Z21" s="2">
        <f t="shared" si="15"/>
        <v>-80.398431999627164</v>
      </c>
      <c r="AA21" s="2">
        <f t="shared" si="15"/>
        <v>-80.242949773271846</v>
      </c>
      <c r="AB21" s="2">
        <f t="shared" si="15"/>
        <v>-80.085460188094984</v>
      </c>
      <c r="AC21" s="2">
        <f t="shared" si="15"/>
        <v>-79.92591166778071</v>
      </c>
      <c r="AD21" s="2">
        <f t="shared" si="15"/>
        <v>-79.76425066244191</v>
      </c>
      <c r="AE21" s="2">
        <f t="shared" si="15"/>
        <v>-79.60042154899503</v>
      </c>
      <c r="AF21" s="2">
        <f t="shared" si="15"/>
        <v>-79.434366525349247</v>
      </c>
      <c r="AG21" s="2">
        <f t="shared" si="15"/>
        <v>-79.266025497960683</v>
      </c>
      <c r="AH21" s="2">
        <f t="shared" si="15"/>
        <v>-79.095335962265537</v>
      </c>
      <c r="AI21" s="2">
        <f t="shared" si="15"/>
        <v>-78.922232875466563</v>
      </c>
      <c r="AJ21" s="2">
        <f t="shared" si="15"/>
        <v>-78.746648521104191</v>
      </c>
      <c r="AK21" s="2">
        <f t="shared" si="15"/>
        <v>-78.568512364796419</v>
      </c>
      <c r="AL21" s="2">
        <f t="shared" si="15"/>
        <v>-78.387750900481308</v>
      </c>
      <c r="AM21" s="2">
        <f t="shared" si="15"/>
        <v>-78.20428748644045</v>
      </c>
      <c r="AN21" s="2">
        <f t="shared" si="15"/>
        <v>-78.018042170322133</v>
      </c>
      <c r="AO21" s="2">
        <f t="shared" si="15"/>
        <v>-77.828931502318667</v>
      </c>
      <c r="AP21" s="2">
        <f t="shared" si="15"/>
        <v>-77.636868335582051</v>
      </c>
      <c r="AQ21" s="2">
        <f t="shared" si="15"/>
        <v>-77.441761612887461</v>
      </c>
      <c r="AR21" s="2">
        <f t="shared" si="15"/>
        <v>-77.243516138472941</v>
      </c>
      <c r="AS21" s="2">
        <f t="shared" si="15"/>
        <v>-77.042032333896628</v>
      </c>
      <c r="AT21" s="2">
        <f t="shared" si="15"/>
        <v>-76.837205976660954</v>
      </c>
      <c r="AU21" s="2">
        <f t="shared" si="15"/>
        <v>-76.628927920254014</v>
      </c>
      <c r="AV21" s="2">
        <f t="shared" si="15"/>
        <v>-76.417083794154678</v>
      </c>
      <c r="AW21" s="2">
        <f t="shared" si="15"/>
        <v>-76.201553682238895</v>
      </c>
      <c r="AX21" s="2">
        <f t="shared" si="15"/>
        <v>-75.982211777911317</v>
      </c>
      <c r="AY21" s="2">
        <f t="shared" si="15"/>
        <v>-75.758926014170854</v>
      </c>
      <c r="AZ21" s="2">
        <f t="shared" si="15"/>
        <v>-75.531557666702213</v>
      </c>
      <c r="BA21" s="2">
        <f t="shared" si="15"/>
        <v>-75.299960927971227</v>
      </c>
      <c r="BB21" s="2">
        <f t="shared" si="15"/>
        <v>-75.063982450195482</v>
      </c>
      <c r="BC21" s="2">
        <f t="shared" si="15"/>
        <v>-74.823460854966257</v>
      </c>
      <c r="BD21" s="2">
        <f t="shared" ref="BD21:CI21" si="16" xml:space="preserve"> - ( $E$5/2 ) * LN(2*PI()*BD19) - SUM(BD5:BD16)/ (2*BD19)</f>
        <v>-74.578226207224191</v>
      </c>
      <c r="BE21" s="2">
        <f t="shared" si="16"/>
        <v>-74.328099451249074</v>
      </c>
      <c r="BF21" s="2">
        <f t="shared" si="16"/>
        <v>-74.07289180632759</v>
      </c>
      <c r="BG21" s="2">
        <f t="shared" si="16"/>
        <v>-73.812404119833133</v>
      </c>
      <c r="BH21" s="2">
        <f t="shared" si="16"/>
        <v>-73.546426175615011</v>
      </c>
      <c r="BI21" s="2">
        <f t="shared" si="16"/>
        <v>-73.274735955884523</v>
      </c>
      <c r="BJ21" s="2">
        <f t="shared" si="16"/>
        <v>-72.997098855253142</v>
      </c>
      <c r="BK21" s="2">
        <f t="shared" si="16"/>
        <v>-72.713266846282565</v>
      </c>
      <c r="BL21" s="2">
        <f t="shared" si="16"/>
        <v>-72.422977596936576</v>
      </c>
      <c r="BM21" s="2">
        <f t="shared" si="16"/>
        <v>-72.125953541789684</v>
      </c>
      <c r="BN21" s="2">
        <f t="shared" si="16"/>
        <v>-71.821900910900908</v>
      </c>
      <c r="BO21" s="2">
        <f t="shared" si="16"/>
        <v>-71.510508723104053</v>
      </c>
      <c r="BP21" s="2">
        <f t="shared" si="16"/>
        <v>-71.191447754368824</v>
      </c>
      <c r="BQ21" s="2">
        <f t="shared" si="16"/>
        <v>-70.864369497214895</v>
      </c>
      <c r="BR21" s="2">
        <f t="shared" si="16"/>
        <v>-70.528905134402549</v>
      </c>
      <c r="BS21" s="2">
        <f t="shared" si="16"/>
        <v>-70.184664559937545</v>
      </c>
      <c r="BT21" s="2">
        <f t="shared" si="16"/>
        <v>-69.831235493705123</v>
      </c>
      <c r="BU21" s="2">
        <f t="shared" si="16"/>
        <v>-69.468182753993091</v>
      </c>
      <c r="BV21" s="2">
        <f t="shared" si="16"/>
        <v>-69.095047776406318</v>
      </c>
      <c r="BW21" s="2">
        <f t="shared" si="16"/>
        <v>-68.711348500427619</v>
      </c>
      <c r="BX21" s="2">
        <f t="shared" si="16"/>
        <v>-68.316579789146743</v>
      </c>
      <c r="BY21" s="2">
        <f t="shared" si="16"/>
        <v>-67.910214607533035</v>
      </c>
      <c r="BZ21" s="2">
        <f t="shared" si="16"/>
        <v>-67.491706265600698</v>
      </c>
      <c r="CA21" s="2">
        <f t="shared" si="16"/>
        <v>-67.060492142381463</v>
      </c>
      <c r="CB21" s="2">
        <f t="shared" si="16"/>
        <v>-66.615999454853267</v>
      </c>
      <c r="CC21" s="2">
        <f t="shared" si="16"/>
        <v>-66.157653836329786</v>
      </c>
      <c r="CD21" s="2">
        <f t="shared" si="16"/>
        <v>-65.684891759064925</v>
      </c>
      <c r="CE21" s="2">
        <f t="shared" si="16"/>
        <v>-65.197178198976644</v>
      </c>
      <c r="CF21" s="2">
        <f t="shared" si="16"/>
        <v>-64.694031425328333</v>
      </c>
      <c r="CG21" s="2">
        <f t="shared" si="16"/>
        <v>-64.175057439312369</v>
      </c>
      <c r="CH21" s="2">
        <f t="shared" si="16"/>
        <v>-63.639997419850374</v>
      </c>
      <c r="CI21" s="2">
        <f t="shared" si="16"/>
        <v>-63.088792594242832</v>
      </c>
      <c r="CJ21" s="2">
        <f t="shared" ref="CJ21:DS21" si="17" xml:space="preserve"> - ( $E$5/2 ) * LN(2*PI()*CJ19) - SUM(CJ5:CJ16)/ (2*CJ19)</f>
        <v>-62.521672243108242</v>
      </c>
      <c r="CK21" s="2">
        <f t="shared" si="17"/>
        <v>-61.939272017899981</v>
      </c>
      <c r="CL21" s="2">
        <f t="shared" si="17"/>
        <v>-61.342791202002111</v>
      </c>
      <c r="CM21" s="2">
        <f t="shared" si="17"/>
        <v>-60.734198518046327</v>
      </c>
      <c r="CN21" s="2">
        <f t="shared" si="17"/>
        <v>-60.116495616611935</v>
      </c>
      <c r="CO21" s="2">
        <f t="shared" si="17"/>
        <v>-59.49404370089151</v>
      </c>
      <c r="CP21" s="2">
        <f t="shared" si="17"/>
        <v>-58.872948890329511</v>
      </c>
      <c r="CQ21" s="2">
        <f t="shared" si="17"/>
        <v>-58.261481608324118</v>
      </c>
      <c r="CR21" s="2">
        <f t="shared" si="17"/>
        <v>-57.670469622119526</v>
      </c>
      <c r="CS21" s="2">
        <f t="shared" si="17"/>
        <v>-57.113550961220511</v>
      </c>
      <c r="CT21" s="2">
        <f t="shared" si="17"/>
        <v>-56.607108901921066</v>
      </c>
      <c r="CU21" s="2">
        <f t="shared" si="17"/>
        <v>-56.169664047461815</v>
      </c>
      <c r="CV21" s="2">
        <f t="shared" si="17"/>
        <v>-55.820523516679074</v>
      </c>
      <c r="CW21" s="2">
        <f t="shared" si="17"/>
        <v>-55.577651467362038</v>
      </c>
      <c r="CX21" s="2">
        <f t="shared" si="17"/>
        <v>-55.455047364624676</v>
      </c>
      <c r="CY21" s="2">
        <f t="shared" si="17"/>
        <v>-55.460285811573762</v>
      </c>
      <c r="CZ21" s="2">
        <f t="shared" si="17"/>
        <v>-55.593035922597196</v>
      </c>
      <c r="DA21" s="2">
        <f t="shared" si="17"/>
        <v>-55.845128174595928</v>
      </c>
      <c r="DB21" s="2">
        <f t="shared" si="17"/>
        <v>-56.202141994028551</v>
      </c>
      <c r="DC21" s="2">
        <f t="shared" si="17"/>
        <v>-56.645909700115425</v>
      </c>
      <c r="DD21" s="2">
        <f t="shared" si="17"/>
        <v>-57.157118260012034</v>
      </c>
      <c r="DE21" s="2">
        <f t="shared" si="17"/>
        <v>-57.717381087889819</v>
      </c>
      <c r="DF21" s="2">
        <f t="shared" si="17"/>
        <v>-58.310523906714558</v>
      </c>
      <c r="DG21" s="2">
        <f t="shared" si="17"/>
        <v>-58.923140065398655</v>
      </c>
      <c r="DH21" s="2">
        <f t="shared" si="17"/>
        <v>-59.544621704391531</v>
      </c>
      <c r="DI21" s="2">
        <f t="shared" si="17"/>
        <v>-60.166889690667006</v>
      </c>
      <c r="DJ21" s="2">
        <f t="shared" si="17"/>
        <v>-60.783995020586467</v>
      </c>
      <c r="DK21" s="2">
        <f t="shared" si="17"/>
        <v>-61.391700537017527</v>
      </c>
      <c r="DL21" s="2">
        <f t="shared" si="17"/>
        <v>-61.987099772110952</v>
      </c>
      <c r="DM21" s="2">
        <f t="shared" si="17"/>
        <v>-62.56829547109831</v>
      </c>
      <c r="DN21" s="2">
        <f t="shared" si="17"/>
        <v>-63.134141069428139</v>
      </c>
      <c r="DO21" s="2">
        <f t="shared" si="17"/>
        <v>-63.68403918828362</v>
      </c>
      <c r="DP21" s="2">
        <f t="shared" si="17"/>
        <v>-64.217787886064059</v>
      </c>
      <c r="DQ21" s="2">
        <f t="shared" si="17"/>
        <v>-64.73546510554273</v>
      </c>
      <c r="DR21" s="2">
        <f t="shared" si="17"/>
        <v>-65.23734279439725</v>
      </c>
      <c r="DS21" s="2">
        <f t="shared" si="17"/>
        <v>-65.723823643362351</v>
      </c>
    </row>
    <row r="22" spans="1:123" x14ac:dyDescent="0.3">
      <c r="B22" s="2"/>
      <c r="C22" s="2"/>
      <c r="D22" s="2"/>
      <c r="E22" s="2"/>
    </row>
    <row r="23" spans="1:123" x14ac:dyDescent="0.3">
      <c r="B23" s="2"/>
      <c r="C23" s="2"/>
      <c r="D23" s="2"/>
      <c r="E23" s="2"/>
    </row>
    <row r="24" spans="1:123" x14ac:dyDescent="0.3">
      <c r="B24" s="2"/>
      <c r="C24" s="2"/>
      <c r="D24" s="2"/>
      <c r="E24" s="2"/>
    </row>
    <row r="25" spans="1:123" x14ac:dyDescent="0.3">
      <c r="B25" s="2"/>
      <c r="C25" s="2"/>
      <c r="D25" s="2"/>
      <c r="E25" s="2"/>
    </row>
    <row r="26" spans="1:123" x14ac:dyDescent="0.3">
      <c r="B26" s="2"/>
      <c r="C26" s="2"/>
      <c r="D26" s="2"/>
      <c r="E26" s="2"/>
    </row>
    <row r="27" spans="1:123" x14ac:dyDescent="0.3">
      <c r="B27" s="2"/>
      <c r="C27" s="2"/>
      <c r="D27" s="2"/>
      <c r="E27" s="2"/>
    </row>
    <row r="28" spans="1:123" x14ac:dyDescent="0.3">
      <c r="B28" s="2"/>
      <c r="C28" s="2"/>
      <c r="D28" s="2"/>
      <c r="E28" s="2"/>
    </row>
    <row r="29" spans="1:123" x14ac:dyDescent="0.3">
      <c r="B29" s="2"/>
      <c r="C29" s="2"/>
      <c r="D29" s="2"/>
      <c r="E29" s="2"/>
    </row>
    <row r="31" spans="1:123" x14ac:dyDescent="0.3">
      <c r="A31" t="s">
        <v>15</v>
      </c>
      <c r="B31" s="11">
        <f>AVERAGE(A5:A16)</f>
        <v>212.66666666666666</v>
      </c>
      <c r="C31" s="11">
        <f>AVERAGE(B5:B16)</f>
        <v>2.4624999999999999</v>
      </c>
    </row>
    <row r="32" spans="1:123" x14ac:dyDescent="0.3">
      <c r="A32" t="s">
        <v>27</v>
      </c>
      <c r="B32" s="11">
        <f>STDEV(A5:A16)</f>
        <v>60.816166112359113</v>
      </c>
      <c r="C32" s="11">
        <f>STDEV(B5:B16)</f>
        <v>0.69384469050750441</v>
      </c>
    </row>
    <row r="33" spans="1:11" ht="18" x14ac:dyDescent="0.35">
      <c r="A33" t="s">
        <v>16</v>
      </c>
      <c r="B33" s="11">
        <f>COUNTA(A5:A16)</f>
        <v>12</v>
      </c>
      <c r="C33" s="11"/>
      <c r="G33" s="23" t="s">
        <v>366</v>
      </c>
    </row>
    <row r="34" spans="1:11" x14ac:dyDescent="0.3">
      <c r="A34" s="2" t="s">
        <v>11</v>
      </c>
      <c r="B34" s="2" t="s">
        <v>12</v>
      </c>
      <c r="C34" s="2" t="s">
        <v>17</v>
      </c>
      <c r="D34" s="2" t="s">
        <v>18</v>
      </c>
      <c r="E34" s="2" t="s">
        <v>19</v>
      </c>
      <c r="G34" t="s">
        <v>13</v>
      </c>
      <c r="H34">
        <f>( B33*C47-A47*B47 ) / ( B33*D47 - B47^2 )</f>
        <v>79.4712616546677</v>
      </c>
      <c r="K34" s="2"/>
    </row>
    <row r="35" spans="1:11" x14ac:dyDescent="0.3">
      <c r="A35" s="2">
        <f>A5</f>
        <v>150</v>
      </c>
      <c r="B35" s="2">
        <f>B5</f>
        <v>1.9</v>
      </c>
      <c r="C35" s="2">
        <f>B35*A35</f>
        <v>285</v>
      </c>
      <c r="D35" s="2">
        <f>B35^2</f>
        <v>3.61</v>
      </c>
      <c r="E35" s="2">
        <f>A35^2</f>
        <v>22500</v>
      </c>
      <c r="G35" t="s">
        <v>14</v>
      </c>
      <c r="H35">
        <f>B31-H34*C31</f>
        <v>16.968684842047452</v>
      </c>
      <c r="I35" s="2"/>
      <c r="J35" s="2"/>
      <c r="K35" s="2"/>
    </row>
    <row r="36" spans="1:11" x14ac:dyDescent="0.3">
      <c r="A36" s="2">
        <f t="shared" ref="A36:B46" si="18">A6</f>
        <v>202</v>
      </c>
      <c r="B36" s="2">
        <f t="shared" si="18"/>
        <v>2.5</v>
      </c>
      <c r="C36" s="2">
        <f t="shared" ref="C36:C46" si="19">B36*A36</f>
        <v>505</v>
      </c>
      <c r="D36" s="2">
        <f t="shared" ref="D36:D46" si="20">B36^2</f>
        <v>6.25</v>
      </c>
      <c r="E36" s="2">
        <f t="shared" ref="E36:E46" si="21">A36^2</f>
        <v>40804</v>
      </c>
      <c r="I36" s="2"/>
      <c r="J36" s="2"/>
      <c r="K36" s="2"/>
    </row>
    <row r="37" spans="1:11" x14ac:dyDescent="0.3">
      <c r="A37" s="2">
        <f t="shared" si="18"/>
        <v>320</v>
      </c>
      <c r="B37" s="2">
        <f t="shared" si="18"/>
        <v>3.2</v>
      </c>
      <c r="C37" s="2">
        <f t="shared" si="19"/>
        <v>1024</v>
      </c>
      <c r="D37" s="2">
        <f t="shared" si="20"/>
        <v>10.240000000000002</v>
      </c>
      <c r="E37" s="2">
        <f t="shared" si="21"/>
        <v>102400</v>
      </c>
    </row>
    <row r="38" spans="1:11" x14ac:dyDescent="0.3">
      <c r="A38" s="2">
        <f t="shared" si="18"/>
        <v>112</v>
      </c>
      <c r="B38" s="2">
        <f t="shared" si="18"/>
        <v>1.3</v>
      </c>
      <c r="C38" s="2">
        <f t="shared" si="19"/>
        <v>145.6</v>
      </c>
      <c r="D38" s="2">
        <f t="shared" si="20"/>
        <v>1.6900000000000002</v>
      </c>
      <c r="E38" s="2">
        <f t="shared" si="21"/>
        <v>12544</v>
      </c>
    </row>
    <row r="39" spans="1:11" x14ac:dyDescent="0.3">
      <c r="A39" s="2">
        <f t="shared" si="18"/>
        <v>140</v>
      </c>
      <c r="B39" s="2">
        <f t="shared" si="18"/>
        <v>1.8</v>
      </c>
      <c r="C39" s="2">
        <f t="shared" si="19"/>
        <v>252</v>
      </c>
      <c r="D39" s="2">
        <f t="shared" si="20"/>
        <v>3.24</v>
      </c>
      <c r="E39" s="2">
        <f t="shared" si="21"/>
        <v>19600</v>
      </c>
    </row>
    <row r="40" spans="1:11" x14ac:dyDescent="0.3">
      <c r="A40" s="2">
        <f t="shared" si="18"/>
        <v>190</v>
      </c>
      <c r="B40" s="2">
        <f t="shared" si="18"/>
        <v>2.1</v>
      </c>
      <c r="C40" s="2">
        <f t="shared" si="19"/>
        <v>399</v>
      </c>
      <c r="D40" s="2">
        <f t="shared" si="20"/>
        <v>4.41</v>
      </c>
      <c r="E40" s="2">
        <f t="shared" si="21"/>
        <v>36100</v>
      </c>
    </row>
    <row r="41" spans="1:11" x14ac:dyDescent="0.3">
      <c r="A41" s="2">
        <f t="shared" si="18"/>
        <v>280</v>
      </c>
      <c r="B41" s="2">
        <f t="shared" si="18"/>
        <v>3.3</v>
      </c>
      <c r="C41" s="2">
        <f t="shared" si="19"/>
        <v>924</v>
      </c>
      <c r="D41" s="2">
        <f t="shared" si="20"/>
        <v>10.889999999999999</v>
      </c>
      <c r="E41" s="2">
        <f t="shared" si="21"/>
        <v>78400</v>
      </c>
    </row>
    <row r="42" spans="1:11" x14ac:dyDescent="0.3">
      <c r="A42" s="2">
        <f t="shared" si="18"/>
        <v>240</v>
      </c>
      <c r="B42" s="2">
        <f t="shared" si="18"/>
        <v>2.5</v>
      </c>
      <c r="C42" s="2">
        <f t="shared" si="19"/>
        <v>600</v>
      </c>
      <c r="D42" s="2">
        <f t="shared" si="20"/>
        <v>6.25</v>
      </c>
      <c r="E42" s="2">
        <f t="shared" si="21"/>
        <v>57600</v>
      </c>
    </row>
    <row r="43" spans="1:11" x14ac:dyDescent="0.3">
      <c r="A43" s="2">
        <f t="shared" si="18"/>
        <v>265</v>
      </c>
      <c r="B43" s="2">
        <f t="shared" si="18"/>
        <v>3.3</v>
      </c>
      <c r="C43" s="2">
        <f t="shared" si="19"/>
        <v>874.5</v>
      </c>
      <c r="D43" s="2">
        <f t="shared" si="20"/>
        <v>10.889999999999999</v>
      </c>
      <c r="E43" s="2">
        <f t="shared" si="21"/>
        <v>70225</v>
      </c>
    </row>
    <row r="44" spans="1:11" x14ac:dyDescent="0.3">
      <c r="A44" s="2">
        <f t="shared" si="18"/>
        <v>210</v>
      </c>
      <c r="B44" s="2">
        <f t="shared" si="18"/>
        <v>2.7</v>
      </c>
      <c r="C44" s="2">
        <f t="shared" si="19"/>
        <v>567</v>
      </c>
      <c r="D44" s="2">
        <f t="shared" si="20"/>
        <v>7.2900000000000009</v>
      </c>
      <c r="E44" s="2">
        <f t="shared" si="21"/>
        <v>44100</v>
      </c>
    </row>
    <row r="45" spans="1:11" x14ac:dyDescent="0.3">
      <c r="A45" s="2">
        <f t="shared" si="18"/>
        <v>244</v>
      </c>
      <c r="B45" s="2">
        <f t="shared" si="18"/>
        <v>3.2</v>
      </c>
      <c r="C45" s="2">
        <f t="shared" si="19"/>
        <v>780.80000000000007</v>
      </c>
      <c r="D45" s="2">
        <f t="shared" si="20"/>
        <v>10.240000000000002</v>
      </c>
      <c r="E45" s="2">
        <f t="shared" si="21"/>
        <v>59536</v>
      </c>
    </row>
    <row r="46" spans="1:11" x14ac:dyDescent="0.3">
      <c r="A46" s="2">
        <f t="shared" si="18"/>
        <v>199</v>
      </c>
      <c r="B46" s="2">
        <f t="shared" si="18"/>
        <v>1.75</v>
      </c>
      <c r="C46" s="2">
        <f t="shared" si="19"/>
        <v>348.25</v>
      </c>
      <c r="D46" s="2">
        <f t="shared" si="20"/>
        <v>3.0625</v>
      </c>
      <c r="E46" s="2">
        <f t="shared" si="21"/>
        <v>39601</v>
      </c>
    </row>
    <row r="47" spans="1:11" x14ac:dyDescent="0.3">
      <c r="A47" s="2">
        <f>SUM(A35:A46)</f>
        <v>2552</v>
      </c>
      <c r="B47" s="2">
        <f>SUM(B35:B46)</f>
        <v>29.55</v>
      </c>
      <c r="C47" s="2">
        <f>SUM(C35:C46)</f>
        <v>6705.1500000000005</v>
      </c>
      <c r="D47" s="2">
        <f>SUM(D35:D46)</f>
        <v>78.0625</v>
      </c>
      <c r="E47" s="2">
        <f>SUM(E35:E46)</f>
        <v>583410</v>
      </c>
    </row>
  </sheetData>
  <phoneticPr fontId="6" type="noConversion"/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probability.examp.lect</vt:lpstr>
      <vt:lpstr>Q. probability</vt:lpstr>
      <vt:lpstr>A. probability</vt:lpstr>
      <vt:lpstr>MLE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Ruidong Xiang (DEDJTR)</dc:creator>
  <cp:lastModifiedBy>Ruidong Xiang (DEDJTR)</cp:lastModifiedBy>
  <dcterms:created xsi:type="dcterms:W3CDTF">2021-11-11T12:07:51Z</dcterms:created>
  <dcterms:modified xsi:type="dcterms:W3CDTF">2021-11-18T03:39:38Z</dcterms:modified>
</cp:coreProperties>
</file>