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405" windowWidth="21840" windowHeight="11790"/>
  </bookViews>
  <sheets>
    <sheet name="Appendix 6" sheetId="1" r:id="rId1"/>
  </sheets>
  <definedNames>
    <definedName name="_xlnm.Print_Area" localSheetId="0">'Appendix 6'!$A$1:$S$79</definedName>
  </definedNames>
  <calcPr calcId="125725"/>
</workbook>
</file>

<file path=xl/calcChain.xml><?xml version="1.0" encoding="utf-8"?>
<calcChain xmlns="http://schemas.openxmlformats.org/spreadsheetml/2006/main">
  <c r="G79" i="1"/>
  <c r="F79"/>
  <c r="G78"/>
  <c r="F78"/>
  <c r="G77"/>
  <c r="F77"/>
  <c r="D77"/>
  <c r="C77"/>
  <c r="G76"/>
  <c r="G75"/>
  <c r="I74"/>
  <c r="H74"/>
  <c r="G74"/>
  <c r="G73"/>
  <c r="G72"/>
  <c r="I71"/>
  <c r="H71"/>
  <c r="G70"/>
  <c r="G69"/>
  <c r="I68"/>
  <c r="H68"/>
  <c r="G68"/>
  <c r="G67"/>
  <c r="G66"/>
  <c r="I65"/>
  <c r="H65"/>
  <c r="G65"/>
  <c r="G63"/>
  <c r="I62"/>
  <c r="H62"/>
  <c r="G62"/>
  <c r="G61"/>
  <c r="G60"/>
  <c r="I59"/>
  <c r="H59"/>
  <c r="H77" s="1"/>
  <c r="G59"/>
  <c r="G52"/>
  <c r="F52"/>
  <c r="G51"/>
  <c r="F51"/>
  <c r="G50"/>
  <c r="F50"/>
  <c r="D50"/>
  <c r="C50"/>
  <c r="G49"/>
  <c r="G48"/>
  <c r="I47"/>
  <c r="H47"/>
  <c r="G47"/>
  <c r="G46"/>
  <c r="G45"/>
  <c r="I44"/>
  <c r="H44"/>
  <c r="G43"/>
  <c r="G42"/>
  <c r="I41"/>
  <c r="H41"/>
  <c r="G41"/>
  <c r="G40"/>
  <c r="G39"/>
  <c r="I38"/>
  <c r="H38"/>
  <c r="G38"/>
  <c r="G36"/>
  <c r="I35"/>
  <c r="H35"/>
  <c r="G35"/>
  <c r="G34"/>
  <c r="G33"/>
  <c r="I32"/>
  <c r="I50" s="1"/>
  <c r="H32"/>
  <c r="H50" s="1"/>
  <c r="G32"/>
  <c r="G26"/>
  <c r="F26"/>
  <c r="G25"/>
  <c r="F25"/>
  <c r="G24"/>
  <c r="F24"/>
  <c r="D24"/>
  <c r="C24"/>
  <c r="G23"/>
  <c r="G22"/>
  <c r="I21"/>
  <c r="H21"/>
  <c r="G21"/>
  <c r="G20"/>
  <c r="G19"/>
  <c r="I18"/>
  <c r="H18"/>
  <c r="G17"/>
  <c r="G16"/>
  <c r="I15"/>
  <c r="H15"/>
  <c r="G15"/>
  <c r="G14"/>
  <c r="G13"/>
  <c r="I12"/>
  <c r="H12"/>
  <c r="G12"/>
  <c r="G10"/>
  <c r="I9"/>
  <c r="H9"/>
  <c r="G9"/>
  <c r="G8"/>
  <c r="G7"/>
  <c r="I6"/>
  <c r="I24" s="1"/>
  <c r="H6"/>
  <c r="G6"/>
  <c r="H24" l="1"/>
  <c r="I77"/>
</calcChain>
</file>

<file path=xl/sharedStrings.xml><?xml version="1.0" encoding="utf-8"?>
<sst xmlns="http://schemas.openxmlformats.org/spreadsheetml/2006/main" count="113" uniqueCount="46">
  <si>
    <t>Depth-of-Knowledge Consistency</t>
  </si>
  <si>
    <t>Sl.No.</t>
  </si>
  <si>
    <t>Standards</t>
  </si>
  <si>
    <t>Level by  
Objective</t>
  </si>
  <si>
    <t>Hits</t>
  </si>
  <si>
    <t>Level of Item w.r.t. Standard</t>
  </si>
  <si>
    <t>Depth-of- 
Knowledge  
Consistency</t>
  </si>
  <si>
    <t>% Under</t>
  </si>
  <si>
    <t>% At</t>
  </si>
  <si>
    <t>% Above</t>
  </si>
  <si>
    <t>Title</t>
  </si>
  <si>
    <t># of 
Goals</t>
  </si>
  <si>
    <t># of  
Objs</t>
  </si>
  <si>
    <t>Level</t>
  </si>
  <si>
    <t xml:space="preserve"># of  
Objs  
</t>
  </si>
  <si>
    <t>% of  
Std</t>
  </si>
  <si>
    <t>Mean</t>
  </si>
  <si>
    <t xml:space="preserve">S.D      </t>
  </si>
  <si>
    <t>10-Strand A-Numbers</t>
  </si>
  <si>
    <t>Yes</t>
  </si>
  <si>
    <t>10-Strand B-Operations</t>
  </si>
  <si>
    <t>10-Strand C-Pattern</t>
  </si>
  <si>
    <t>Weak</t>
  </si>
  <si>
    <t>10 -Strand D-Measurement</t>
  </si>
  <si>
    <t>10-Strand E-Geometry</t>
  </si>
  <si>
    <t>10-Strand F- Data Management  
and Probability</t>
  </si>
  <si>
    <t>Total</t>
  </si>
  <si>
    <t>Categorical Concurrence</t>
  </si>
  <si>
    <t>Level by Objective</t>
  </si>
  <si>
    <t># of Objs  
by  
Level</t>
  </si>
  <si>
    <t>% within                   
Std by Level</t>
  </si>
  <si>
    <t>Categorical  
Concurrence  
Acceptable</t>
  </si>
  <si>
    <t>No</t>
  </si>
  <si>
    <t>Range-of-Knowledge Correspondence and Balance of Representation</t>
  </si>
  <si>
    <r>
      <rPr>
        <b/>
        <sz val="11"/>
        <color indexed="8"/>
        <rFont val="Calibri"/>
        <family val="2"/>
      </rPr>
      <t>Sl.N</t>
    </r>
    <r>
      <rPr>
        <sz val="11"/>
        <color theme="1"/>
        <rFont val="Calibri"/>
        <family val="2"/>
        <scheme val="minor"/>
      </rPr>
      <t>o.</t>
    </r>
  </si>
  <si>
    <t>Range of  
Objectives</t>
  </si>
  <si>
    <t>Range-of- 
Knowledge  
Acceptance</t>
  </si>
  <si>
    <t>Balance Index 
(1 perfect, 
0 no balance)</t>
  </si>
  <si>
    <t>Balance of  
Representation  
Acceptable</t>
  </si>
  <si>
    <t># of Objs  
Hit</t>
  </si>
  <si>
    <t>% of  
Total</t>
  </si>
  <si>
    <t>% of Hits in  
Std/Total Hits</t>
  </si>
  <si>
    <t>Index</t>
  </si>
  <si>
    <t xml:space="preserve">% of                   
Std </t>
  </si>
  <si>
    <t>10 -Strand D- 
Measurement</t>
  </si>
  <si>
    <t>Appendix 6: The Complete Results from the Alignment Study</t>
  </si>
</sst>
</file>

<file path=xl/styles.xml><?xml version="1.0" encoding="utf-8"?>
<styleSheet xmlns="http://schemas.openxmlformats.org/spreadsheetml/2006/main">
  <numFmts count="1">
    <numFmt numFmtId="164" formatCode="0.0"/>
  </numFmts>
  <fonts count="4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0" fillId="0" borderId="0" xfId="0" applyBorder="1" applyAlignment="1">
      <alignment horizontal="left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2" xfId="0" applyBorder="1" applyAlignment="1">
      <alignment horizontal="left" vertical="center"/>
    </xf>
    <xf numFmtId="1" fontId="0" fillId="0" borderId="2" xfId="0" applyNumberFormat="1" applyBorder="1" applyAlignment="1">
      <alignment horizontal="left" vertical="center"/>
    </xf>
    <xf numFmtId="2" fontId="0" fillId="0" borderId="2" xfId="0" applyNumberFormat="1" applyBorder="1" applyAlignment="1">
      <alignment horizontal="left" vertical="center"/>
    </xf>
    <xf numFmtId="0" fontId="0" fillId="0" borderId="0" xfId="0" applyBorder="1"/>
    <xf numFmtId="0" fontId="0" fillId="0" borderId="0" xfId="0" applyBorder="1" applyAlignment="1">
      <alignment horizontal="center" vertical="center"/>
    </xf>
    <xf numFmtId="2" fontId="0" fillId="0" borderId="0" xfId="0" applyNumberFormat="1" applyBorder="1" applyAlignment="1">
      <alignment horizontal="left" vertical="center"/>
    </xf>
    <xf numFmtId="0" fontId="0" fillId="0" borderId="0" xfId="0" applyBorder="1" applyAlignment="1">
      <alignment vertical="center"/>
    </xf>
    <xf numFmtId="0" fontId="0" fillId="0" borderId="0" xfId="0" applyBorder="1" applyAlignment="1">
      <alignment vertical="center" wrapText="1"/>
    </xf>
    <xf numFmtId="0" fontId="0" fillId="0" borderId="0" xfId="0" applyBorder="1" applyAlignment="1"/>
    <xf numFmtId="2" fontId="0" fillId="0" borderId="0" xfId="0" applyNumberForma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vertical="center"/>
    </xf>
    <xf numFmtId="0" fontId="0" fillId="0" borderId="2" xfId="0" applyBorder="1"/>
    <xf numFmtId="0" fontId="0" fillId="0" borderId="1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6" xfId="0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164" fontId="0" fillId="0" borderId="1" xfId="0" applyNumberFormat="1" applyBorder="1" applyAlignment="1">
      <alignment horizontal="center" vertical="center"/>
    </xf>
    <xf numFmtId="164" fontId="0" fillId="0" borderId="6" xfId="0" applyNumberFormat="1" applyBorder="1" applyAlignment="1">
      <alignment horizontal="center" vertical="center"/>
    </xf>
    <xf numFmtId="164" fontId="0" fillId="0" borderId="10" xfId="0" applyNumberForma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6" xfId="0" applyBorder="1" applyAlignment="1">
      <alignment horizontal="left" vertical="center" wrapText="1"/>
    </xf>
    <xf numFmtId="0" fontId="0" fillId="0" borderId="10" xfId="0" applyBorder="1" applyAlignment="1">
      <alignment horizontal="left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left" vertical="center"/>
    </xf>
    <xf numFmtId="2" fontId="0" fillId="0" borderId="1" xfId="0" applyNumberFormat="1" applyBorder="1" applyAlignment="1">
      <alignment horizontal="center" vertical="center"/>
    </xf>
    <xf numFmtId="2" fontId="0" fillId="0" borderId="6" xfId="0" applyNumberFormat="1" applyBorder="1" applyAlignment="1">
      <alignment horizontal="center" vertical="center"/>
    </xf>
    <xf numFmtId="2" fontId="0" fillId="0" borderId="10" xfId="0" applyNumberForma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0" fillId="0" borderId="2" xfId="0" applyBorder="1" applyAlignment="1">
      <alignment horizontal="left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2" xfId="0" applyBorder="1" applyAlignment="1">
      <alignment horizontal="center" wrapText="1"/>
    </xf>
    <xf numFmtId="0" fontId="0" fillId="0" borderId="14" xfId="0" applyBorder="1" applyAlignment="1">
      <alignment horizontal="center" vertical="center" wrapText="1"/>
    </xf>
    <xf numFmtId="0" fontId="0" fillId="0" borderId="8" xfId="0" applyBorder="1" applyAlignment="1">
      <alignment horizontal="left" vertical="center"/>
    </xf>
    <xf numFmtId="0" fontId="3" fillId="0" borderId="0" xfId="0" applyFont="1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79"/>
  <sheetViews>
    <sheetView tabSelected="1" topLeftCell="A64" zoomScaleNormal="100" workbookViewId="0">
      <selection activeCell="O15" sqref="O15"/>
    </sheetView>
  </sheetViews>
  <sheetFormatPr defaultRowHeight="15"/>
  <cols>
    <col min="10" max="10" width="11.85546875" customWidth="1"/>
    <col min="19" max="19" width="17" customWidth="1"/>
  </cols>
  <sheetData>
    <row r="1" spans="1:17">
      <c r="A1" s="55" t="s">
        <v>45</v>
      </c>
      <c r="B1" s="55"/>
      <c r="C1" s="55"/>
      <c r="D1" s="55"/>
      <c r="E1" s="55"/>
      <c r="F1" s="55"/>
      <c r="G1" s="55"/>
      <c r="H1" s="55"/>
      <c r="I1" s="55"/>
      <c r="J1" s="55"/>
    </row>
    <row r="3" spans="1:17">
      <c r="A3" s="54" t="s">
        <v>27</v>
      </c>
      <c r="B3" s="54"/>
      <c r="C3" s="54"/>
      <c r="D3" s="54"/>
      <c r="E3" s="54"/>
      <c r="F3" s="54"/>
      <c r="G3" s="54"/>
      <c r="H3" s="54"/>
      <c r="I3" s="54"/>
      <c r="J3" s="54"/>
      <c r="K3" s="10"/>
      <c r="L3" s="10"/>
      <c r="M3" s="10"/>
      <c r="N3" s="10"/>
      <c r="O3" s="10"/>
      <c r="P3" s="10"/>
    </row>
    <row r="4" spans="1:17">
      <c r="A4" s="21" t="s">
        <v>1</v>
      </c>
      <c r="B4" s="15" t="s">
        <v>2</v>
      </c>
      <c r="C4" s="16"/>
      <c r="D4" s="16"/>
      <c r="E4" s="21" t="s">
        <v>28</v>
      </c>
      <c r="F4" s="21"/>
      <c r="G4" s="21"/>
      <c r="H4" s="21" t="s">
        <v>4</v>
      </c>
      <c r="I4" s="21"/>
      <c r="J4" s="4"/>
      <c r="K4" s="7"/>
      <c r="L4" s="7"/>
      <c r="M4" s="7"/>
      <c r="N4" s="7"/>
      <c r="O4" s="7"/>
      <c r="P4" s="7"/>
      <c r="Q4" s="7"/>
    </row>
    <row r="5" spans="1:17" ht="60">
      <c r="A5" s="21"/>
      <c r="B5" s="2" t="s">
        <v>10</v>
      </c>
      <c r="C5" s="3" t="s">
        <v>11</v>
      </c>
      <c r="D5" s="3" t="s">
        <v>12</v>
      </c>
      <c r="E5" s="2" t="s">
        <v>13</v>
      </c>
      <c r="F5" s="3" t="s">
        <v>29</v>
      </c>
      <c r="G5" s="3" t="s">
        <v>30</v>
      </c>
      <c r="H5" s="2" t="s">
        <v>16</v>
      </c>
      <c r="I5" s="2" t="s">
        <v>17</v>
      </c>
      <c r="J5" s="3" t="s">
        <v>31</v>
      </c>
      <c r="K5" s="10"/>
      <c r="L5" s="10"/>
      <c r="M5" s="10"/>
      <c r="N5" s="10"/>
      <c r="O5" s="10"/>
      <c r="P5" s="11"/>
      <c r="Q5" s="7"/>
    </row>
    <row r="6" spans="1:17">
      <c r="A6" s="21">
        <v>1</v>
      </c>
      <c r="B6" s="22" t="s">
        <v>18</v>
      </c>
      <c r="C6" s="18">
        <v>3</v>
      </c>
      <c r="D6" s="18">
        <v>6</v>
      </c>
      <c r="E6" s="4">
        <v>1</v>
      </c>
      <c r="F6" s="4">
        <v>2</v>
      </c>
      <c r="G6" s="5">
        <f>(F6/D6)*100</f>
        <v>33.333333333333329</v>
      </c>
      <c r="H6" s="18">
        <f>(3+2+3+3+3)/5</f>
        <v>2.8</v>
      </c>
      <c r="I6" s="18">
        <f>STDEV(3,2,3,3,3)</f>
        <v>0.44721359549995715</v>
      </c>
      <c r="J6" s="18" t="s">
        <v>32</v>
      </c>
      <c r="K6" s="10"/>
      <c r="L6" s="12"/>
      <c r="M6" s="12"/>
      <c r="N6" s="12"/>
      <c r="O6" s="12"/>
      <c r="P6" s="11"/>
      <c r="Q6" s="7"/>
    </row>
    <row r="7" spans="1:17">
      <c r="A7" s="21"/>
      <c r="B7" s="22"/>
      <c r="C7" s="19"/>
      <c r="D7" s="19"/>
      <c r="E7" s="4">
        <v>2</v>
      </c>
      <c r="F7" s="4">
        <v>4</v>
      </c>
      <c r="G7" s="5">
        <f>(F7/D6)*100</f>
        <v>66.666666666666657</v>
      </c>
      <c r="H7" s="19"/>
      <c r="I7" s="19"/>
      <c r="J7" s="19"/>
      <c r="K7" s="8"/>
      <c r="L7" s="8"/>
      <c r="M7" s="8"/>
      <c r="N7" s="8"/>
      <c r="O7" s="8"/>
      <c r="P7" s="11"/>
      <c r="Q7" s="7"/>
    </row>
    <row r="8" spans="1:17">
      <c r="A8" s="21"/>
      <c r="B8" s="23"/>
      <c r="C8" s="20"/>
      <c r="D8" s="20"/>
      <c r="E8" s="4">
        <v>3</v>
      </c>
      <c r="F8" s="4">
        <v>0</v>
      </c>
      <c r="G8" s="4">
        <f>(F8/D6)*100</f>
        <v>0</v>
      </c>
      <c r="H8" s="20"/>
      <c r="I8" s="20"/>
      <c r="J8" s="20"/>
      <c r="K8" s="10"/>
      <c r="L8" s="10"/>
      <c r="M8" s="10"/>
      <c r="N8" s="10"/>
      <c r="O8" s="10"/>
      <c r="P8" s="10"/>
      <c r="Q8" s="7"/>
    </row>
    <row r="9" spans="1:17">
      <c r="A9" s="21">
        <v>2</v>
      </c>
      <c r="B9" s="22" t="s">
        <v>20</v>
      </c>
      <c r="C9" s="18">
        <v>3</v>
      </c>
      <c r="D9" s="18">
        <v>4</v>
      </c>
      <c r="E9" s="4">
        <v>1</v>
      </c>
      <c r="F9" s="4">
        <v>2</v>
      </c>
      <c r="G9" s="4">
        <f>(F9/D9)*100</f>
        <v>50</v>
      </c>
      <c r="H9" s="18">
        <f>AVERAGE(7,8,7,7,7)</f>
        <v>7.2</v>
      </c>
      <c r="I9" s="18">
        <f>STDEV(7,8,7,7,7)</f>
        <v>0.44721359549996109</v>
      </c>
      <c r="J9" s="18" t="s">
        <v>19</v>
      </c>
      <c r="K9" s="10"/>
      <c r="L9" s="10"/>
      <c r="M9" s="10"/>
      <c r="N9" s="10"/>
      <c r="O9" s="10"/>
      <c r="P9" s="10"/>
      <c r="Q9" s="7"/>
    </row>
    <row r="10" spans="1:17">
      <c r="A10" s="21"/>
      <c r="B10" s="22"/>
      <c r="C10" s="19"/>
      <c r="D10" s="19"/>
      <c r="E10" s="4">
        <v>2</v>
      </c>
      <c r="F10" s="4">
        <v>2</v>
      </c>
      <c r="G10" s="4">
        <f>(F10/D9)*100</f>
        <v>50</v>
      </c>
      <c r="H10" s="19"/>
      <c r="I10" s="19"/>
      <c r="J10" s="19"/>
      <c r="K10" s="10"/>
      <c r="L10" s="10"/>
      <c r="M10" s="10"/>
      <c r="N10" s="10"/>
      <c r="O10" s="10"/>
      <c r="P10" s="10"/>
      <c r="Q10" s="7"/>
    </row>
    <row r="11" spans="1:17">
      <c r="A11" s="21"/>
      <c r="B11" s="23"/>
      <c r="C11" s="20"/>
      <c r="D11" s="20"/>
      <c r="E11" s="4">
        <v>3</v>
      </c>
      <c r="F11" s="4">
        <v>0</v>
      </c>
      <c r="G11" s="4">
        <v>0</v>
      </c>
      <c r="H11" s="20"/>
      <c r="I11" s="20"/>
      <c r="J11" s="20"/>
      <c r="K11" s="10"/>
      <c r="L11" s="10"/>
      <c r="M11" s="10"/>
      <c r="N11" s="10"/>
      <c r="O11" s="10"/>
      <c r="P11" s="10"/>
      <c r="Q11" s="7"/>
    </row>
    <row r="12" spans="1:17">
      <c r="A12" s="21">
        <v>3</v>
      </c>
      <c r="B12" s="22" t="s">
        <v>21</v>
      </c>
      <c r="C12" s="18">
        <v>6</v>
      </c>
      <c r="D12" s="18">
        <v>25</v>
      </c>
      <c r="E12" s="4">
        <v>1</v>
      </c>
      <c r="F12" s="4">
        <v>3</v>
      </c>
      <c r="G12" s="4">
        <f>(3/25)*100</f>
        <v>12</v>
      </c>
      <c r="H12" s="18">
        <f>AVERAGE(33,23,23,30,23)</f>
        <v>26.4</v>
      </c>
      <c r="I12" s="18">
        <f>STDEV(33,23,23,30,23)</f>
        <v>4.7749345545253243</v>
      </c>
      <c r="J12" s="18" t="s">
        <v>19</v>
      </c>
      <c r="K12" s="10"/>
      <c r="L12" s="10"/>
      <c r="M12" s="10"/>
      <c r="N12" s="10"/>
      <c r="O12" s="10"/>
      <c r="P12" s="10"/>
      <c r="Q12" s="7"/>
    </row>
    <row r="13" spans="1:17">
      <c r="A13" s="21"/>
      <c r="B13" s="22"/>
      <c r="C13" s="19"/>
      <c r="D13" s="19"/>
      <c r="E13" s="4">
        <v>2</v>
      </c>
      <c r="F13" s="4">
        <v>12</v>
      </c>
      <c r="G13" s="4">
        <f>(12/25)*100</f>
        <v>48</v>
      </c>
      <c r="H13" s="19"/>
      <c r="I13" s="19"/>
      <c r="J13" s="19"/>
      <c r="K13" s="10"/>
      <c r="L13" s="10"/>
      <c r="M13" s="10"/>
      <c r="N13" s="10"/>
      <c r="O13" s="10"/>
      <c r="P13" s="10"/>
      <c r="Q13" s="7"/>
    </row>
    <row r="14" spans="1:17">
      <c r="A14" s="21"/>
      <c r="B14" s="23"/>
      <c r="C14" s="20"/>
      <c r="D14" s="20"/>
      <c r="E14" s="4">
        <v>3</v>
      </c>
      <c r="F14" s="4">
        <v>10</v>
      </c>
      <c r="G14" s="4">
        <f>(10/25)*100</f>
        <v>40</v>
      </c>
      <c r="H14" s="20"/>
      <c r="I14" s="20"/>
      <c r="J14" s="20"/>
      <c r="K14" s="14"/>
      <c r="L14" s="14"/>
      <c r="M14" s="14"/>
      <c r="N14" s="14"/>
      <c r="O14" s="14"/>
      <c r="P14" s="14"/>
      <c r="Q14" s="7"/>
    </row>
    <row r="15" spans="1:17">
      <c r="A15" s="21">
        <v>4</v>
      </c>
      <c r="B15" s="22" t="s">
        <v>23</v>
      </c>
      <c r="C15" s="18">
        <v>3</v>
      </c>
      <c r="D15" s="18">
        <v>13</v>
      </c>
      <c r="E15" s="4">
        <v>1</v>
      </c>
      <c r="F15" s="4">
        <v>2</v>
      </c>
      <c r="G15" s="5">
        <f>(2/13)*100</f>
        <v>15.384615384615385</v>
      </c>
      <c r="H15" s="24">
        <f>AVERAGE(12,12,12,12,11)</f>
        <v>11.8</v>
      </c>
      <c r="I15" s="18">
        <f>STDEV(12,12,12,12,11)</f>
        <v>0.44721359549994522</v>
      </c>
      <c r="J15" s="18" t="s">
        <v>19</v>
      </c>
      <c r="K15" s="14"/>
      <c r="L15" s="14"/>
      <c r="M15" s="14"/>
      <c r="N15" s="14"/>
      <c r="O15" s="14"/>
      <c r="P15" s="14"/>
      <c r="Q15" s="7"/>
    </row>
    <row r="16" spans="1:17">
      <c r="A16" s="21"/>
      <c r="B16" s="22"/>
      <c r="C16" s="19"/>
      <c r="D16" s="19"/>
      <c r="E16" s="4">
        <v>2</v>
      </c>
      <c r="F16" s="4">
        <v>10</v>
      </c>
      <c r="G16" s="5">
        <f>(10/13)*100</f>
        <v>76.923076923076934</v>
      </c>
      <c r="H16" s="25"/>
      <c r="I16" s="19"/>
      <c r="J16" s="19"/>
      <c r="K16" s="14"/>
      <c r="L16" s="14"/>
      <c r="M16" s="14"/>
      <c r="N16" s="14"/>
      <c r="O16" s="14"/>
      <c r="P16" s="14"/>
      <c r="Q16" s="7"/>
    </row>
    <row r="17" spans="1:17">
      <c r="A17" s="21"/>
      <c r="B17" s="23"/>
      <c r="C17" s="20"/>
      <c r="D17" s="20"/>
      <c r="E17" s="4">
        <v>3</v>
      </c>
      <c r="F17" s="4">
        <v>1</v>
      </c>
      <c r="G17" s="5">
        <f>(1/13)*100</f>
        <v>7.6923076923076925</v>
      </c>
      <c r="H17" s="26"/>
      <c r="I17" s="20"/>
      <c r="J17" s="20"/>
      <c r="K17" s="14"/>
      <c r="L17" s="14"/>
      <c r="M17" s="14"/>
      <c r="N17" s="14"/>
      <c r="O17" s="14"/>
      <c r="P17" s="14"/>
      <c r="Q17" s="7"/>
    </row>
    <row r="18" spans="1:17">
      <c r="A18" s="21">
        <v>5</v>
      </c>
      <c r="B18" s="22" t="s">
        <v>24</v>
      </c>
      <c r="C18" s="18">
        <v>5</v>
      </c>
      <c r="D18" s="18">
        <v>6</v>
      </c>
      <c r="E18" s="4">
        <v>1</v>
      </c>
      <c r="F18" s="4">
        <v>0</v>
      </c>
      <c r="G18" s="4">
        <v>0</v>
      </c>
      <c r="H18" s="18">
        <f>AVERAGE(3,4,4,4,4)</f>
        <v>3.8</v>
      </c>
      <c r="I18" s="18">
        <f>STDEV(3,4,4,4,3)</f>
        <v>0.54772255750516674</v>
      </c>
      <c r="J18" s="18" t="s">
        <v>32</v>
      </c>
      <c r="K18" s="14"/>
      <c r="L18" s="14"/>
      <c r="M18" s="14"/>
      <c r="N18" s="14"/>
      <c r="O18" s="14"/>
      <c r="P18" s="14"/>
      <c r="Q18" s="7"/>
    </row>
    <row r="19" spans="1:17">
      <c r="A19" s="21"/>
      <c r="B19" s="22"/>
      <c r="C19" s="19"/>
      <c r="D19" s="19"/>
      <c r="E19" s="4">
        <v>2</v>
      </c>
      <c r="F19" s="4">
        <v>4</v>
      </c>
      <c r="G19" s="5">
        <f>(4/6)*100</f>
        <v>66.666666666666657</v>
      </c>
      <c r="H19" s="19"/>
      <c r="I19" s="19"/>
      <c r="J19" s="19"/>
      <c r="K19" s="14"/>
      <c r="L19" s="14"/>
      <c r="M19" s="14"/>
      <c r="N19" s="14"/>
      <c r="O19" s="14"/>
      <c r="P19" s="14"/>
      <c r="Q19" s="7"/>
    </row>
    <row r="20" spans="1:17">
      <c r="A20" s="21"/>
      <c r="B20" s="23"/>
      <c r="C20" s="20"/>
      <c r="D20" s="20"/>
      <c r="E20" s="4">
        <v>3</v>
      </c>
      <c r="F20" s="4">
        <v>2</v>
      </c>
      <c r="G20" s="5">
        <f>(2/6)*100</f>
        <v>33.333333333333329</v>
      </c>
      <c r="H20" s="20"/>
      <c r="I20" s="20"/>
      <c r="J20" s="20"/>
      <c r="K20" s="14"/>
      <c r="L20" s="14"/>
      <c r="M20" s="14"/>
      <c r="N20" s="14"/>
      <c r="O20" s="14"/>
      <c r="P20" s="14"/>
      <c r="Q20" s="7"/>
    </row>
    <row r="21" spans="1:17">
      <c r="A21" s="21">
        <v>6</v>
      </c>
      <c r="B21" s="33" t="s">
        <v>25</v>
      </c>
      <c r="C21" s="18">
        <v>6</v>
      </c>
      <c r="D21" s="18">
        <v>7</v>
      </c>
      <c r="E21" s="4">
        <v>1</v>
      </c>
      <c r="F21" s="4">
        <v>2</v>
      </c>
      <c r="G21" s="5">
        <f>(2/7)*100</f>
        <v>28.571428571428569</v>
      </c>
      <c r="H21" s="18">
        <f>AVERAGE(11,12,11,12,11)</f>
        <v>11.4</v>
      </c>
      <c r="I21" s="18">
        <f>STDEV(11,12,11,12,11)</f>
        <v>0.54772255750517651</v>
      </c>
      <c r="J21" s="18" t="s">
        <v>19</v>
      </c>
      <c r="K21" s="14"/>
      <c r="L21" s="14"/>
      <c r="M21" s="14"/>
      <c r="N21" s="14"/>
      <c r="O21" s="14"/>
      <c r="P21" s="14"/>
      <c r="Q21" s="7"/>
    </row>
    <row r="22" spans="1:17">
      <c r="A22" s="21"/>
      <c r="B22" s="33"/>
      <c r="C22" s="19"/>
      <c r="D22" s="19"/>
      <c r="E22" s="4">
        <v>2</v>
      </c>
      <c r="F22" s="4">
        <v>3</v>
      </c>
      <c r="G22" s="5">
        <f>(3/7)*100</f>
        <v>42.857142857142854</v>
      </c>
      <c r="H22" s="19"/>
      <c r="I22" s="19"/>
      <c r="J22" s="19"/>
      <c r="K22" s="14"/>
      <c r="L22" s="14"/>
      <c r="M22" s="14"/>
      <c r="N22" s="14"/>
      <c r="O22" s="14"/>
      <c r="P22" s="14"/>
      <c r="Q22" s="7"/>
    </row>
    <row r="23" spans="1:17">
      <c r="A23" s="21"/>
      <c r="B23" s="34"/>
      <c r="C23" s="20"/>
      <c r="D23" s="20"/>
      <c r="E23" s="4">
        <v>3</v>
      </c>
      <c r="F23" s="4">
        <v>2</v>
      </c>
      <c r="G23" s="5">
        <f>(2/7)*100</f>
        <v>28.571428571428569</v>
      </c>
      <c r="H23" s="20"/>
      <c r="I23" s="20"/>
      <c r="J23" s="20"/>
      <c r="K23" s="14"/>
      <c r="L23" s="14"/>
      <c r="M23" s="14"/>
      <c r="N23" s="14"/>
      <c r="O23" s="14"/>
      <c r="P23" s="14"/>
      <c r="Q23" s="7"/>
    </row>
    <row r="24" spans="1:17">
      <c r="A24" s="27" t="s">
        <v>26</v>
      </c>
      <c r="B24" s="28"/>
      <c r="C24" s="18">
        <f>SUM(C6:C23)</f>
        <v>26</v>
      </c>
      <c r="D24" s="18">
        <f>SUM(D6:D23)</f>
        <v>61</v>
      </c>
      <c r="E24" s="4">
        <v>1</v>
      </c>
      <c r="F24" s="4">
        <f>F6+F9+F12+F15+F18+F21</f>
        <v>11</v>
      </c>
      <c r="G24" s="6">
        <f>(11/61)*100</f>
        <v>18.032786885245901</v>
      </c>
      <c r="H24" s="18">
        <f>SUM(H6:H23)</f>
        <v>63.4</v>
      </c>
      <c r="I24" s="18">
        <f>STDEV(I6:I23)</f>
        <v>1.7510640664248012</v>
      </c>
      <c r="J24" s="18"/>
      <c r="K24" s="14"/>
      <c r="L24" s="14"/>
      <c r="M24" s="14"/>
      <c r="N24" s="14"/>
      <c r="O24" s="14"/>
      <c r="P24" s="14"/>
      <c r="Q24" s="7"/>
    </row>
    <row r="25" spans="1:17">
      <c r="A25" s="29"/>
      <c r="B25" s="30"/>
      <c r="C25" s="19"/>
      <c r="D25" s="19"/>
      <c r="E25" s="4">
        <v>2</v>
      </c>
      <c r="F25" s="4">
        <f>F7+F10+F13+F16+F19+F22</f>
        <v>35</v>
      </c>
      <c r="G25" s="6">
        <f>(35/61)*100</f>
        <v>57.377049180327866</v>
      </c>
      <c r="H25" s="19"/>
      <c r="I25" s="19"/>
      <c r="J25" s="19"/>
      <c r="K25" s="14"/>
      <c r="L25" s="14"/>
      <c r="M25" s="14"/>
      <c r="N25" s="14"/>
      <c r="O25" s="14"/>
      <c r="P25" s="14"/>
      <c r="Q25" s="7"/>
    </row>
    <row r="26" spans="1:17">
      <c r="A26" s="31"/>
      <c r="B26" s="32"/>
      <c r="C26" s="20"/>
      <c r="D26" s="20"/>
      <c r="E26" s="4">
        <v>3</v>
      </c>
      <c r="F26" s="4">
        <f>F8+F11+F14+F17+F20+F23</f>
        <v>15</v>
      </c>
      <c r="G26" s="6">
        <f>(15/61)*100</f>
        <v>24.590163934426229</v>
      </c>
      <c r="H26" s="20"/>
      <c r="I26" s="20"/>
      <c r="J26" s="20"/>
      <c r="K26" s="10"/>
      <c r="L26" s="10"/>
      <c r="M26" s="10"/>
      <c r="N26" s="10"/>
      <c r="O26" s="10"/>
      <c r="P26" s="10"/>
      <c r="Q26" s="7"/>
    </row>
    <row r="27" spans="1:17">
      <c r="A27" s="10"/>
      <c r="B27" s="10"/>
      <c r="C27" s="10"/>
      <c r="D27" s="10"/>
      <c r="E27" s="1"/>
      <c r="F27" s="1"/>
      <c r="G27" s="9"/>
      <c r="H27" s="13"/>
      <c r="I27" s="13"/>
      <c r="J27" s="13"/>
      <c r="K27" s="10"/>
      <c r="L27" s="10"/>
      <c r="M27" s="10"/>
      <c r="N27" s="10"/>
      <c r="O27" s="10"/>
      <c r="P27" s="10"/>
      <c r="Q27" s="7"/>
    </row>
    <row r="28" spans="1:17">
      <c r="A28" s="54" t="s">
        <v>0</v>
      </c>
      <c r="B28" s="54"/>
      <c r="C28" s="54"/>
      <c r="D28" s="54"/>
      <c r="E28" s="54"/>
      <c r="F28" s="54"/>
      <c r="G28" s="54"/>
      <c r="H28" s="54"/>
      <c r="I28" s="54"/>
      <c r="J28" s="54"/>
      <c r="K28" s="54"/>
      <c r="L28" s="54"/>
      <c r="M28" s="54"/>
      <c r="N28" s="54"/>
      <c r="O28" s="54"/>
      <c r="P28" s="54"/>
      <c r="Q28" s="7"/>
    </row>
    <row r="29" spans="1:17">
      <c r="A29" s="18" t="s">
        <v>1</v>
      </c>
      <c r="B29" s="21" t="s">
        <v>2</v>
      </c>
      <c r="C29" s="21"/>
      <c r="D29" s="21"/>
      <c r="E29" s="35" t="s">
        <v>3</v>
      </c>
      <c r="F29" s="36"/>
      <c r="G29" s="28"/>
      <c r="H29" s="27" t="s">
        <v>4</v>
      </c>
      <c r="I29" s="28"/>
      <c r="J29" s="21" t="s">
        <v>5</v>
      </c>
      <c r="K29" s="21"/>
      <c r="L29" s="21"/>
      <c r="M29" s="21"/>
      <c r="N29" s="21"/>
      <c r="O29" s="21"/>
      <c r="P29" s="38" t="s">
        <v>6</v>
      </c>
    </row>
    <row r="30" spans="1:17">
      <c r="A30" s="19"/>
      <c r="B30" s="21"/>
      <c r="C30" s="21"/>
      <c r="D30" s="21"/>
      <c r="E30" s="31"/>
      <c r="F30" s="37"/>
      <c r="G30" s="32"/>
      <c r="H30" s="31"/>
      <c r="I30" s="32"/>
      <c r="J30" s="21" t="s">
        <v>7</v>
      </c>
      <c r="K30" s="21"/>
      <c r="L30" s="39" t="s">
        <v>8</v>
      </c>
      <c r="M30" s="39"/>
      <c r="N30" s="39" t="s">
        <v>9</v>
      </c>
      <c r="O30" s="39"/>
      <c r="P30" s="38"/>
    </row>
    <row r="31" spans="1:17" ht="45">
      <c r="A31" s="20"/>
      <c r="B31" s="2" t="s">
        <v>10</v>
      </c>
      <c r="C31" s="3" t="s">
        <v>11</v>
      </c>
      <c r="D31" s="3" t="s">
        <v>12</v>
      </c>
      <c r="E31" s="2" t="s">
        <v>13</v>
      </c>
      <c r="F31" s="3" t="s">
        <v>14</v>
      </c>
      <c r="G31" s="3" t="s">
        <v>15</v>
      </c>
      <c r="H31" s="2" t="s">
        <v>16</v>
      </c>
      <c r="I31" s="2" t="s">
        <v>17</v>
      </c>
      <c r="J31" s="2" t="s">
        <v>16</v>
      </c>
      <c r="K31" s="2" t="s">
        <v>17</v>
      </c>
      <c r="L31" s="2" t="s">
        <v>16</v>
      </c>
      <c r="M31" s="2" t="s">
        <v>17</v>
      </c>
      <c r="N31" s="2" t="s">
        <v>16</v>
      </c>
      <c r="O31" s="2" t="s">
        <v>17</v>
      </c>
      <c r="P31" s="38"/>
    </row>
    <row r="32" spans="1:17">
      <c r="A32" s="21">
        <v>1</v>
      </c>
      <c r="B32" s="40" t="s">
        <v>18</v>
      </c>
      <c r="C32" s="18">
        <v>3</v>
      </c>
      <c r="D32" s="18">
        <v>6</v>
      </c>
      <c r="E32" s="4">
        <v>1</v>
      </c>
      <c r="F32" s="4">
        <v>2</v>
      </c>
      <c r="G32" s="5">
        <f>(F32/D32)*100</f>
        <v>33.333333333333329</v>
      </c>
      <c r="H32" s="41">
        <f>(3+2+3+3+3)/5</f>
        <v>2.8</v>
      </c>
      <c r="I32" s="41">
        <f>STDEV(3,2,3,3,3)</f>
        <v>0.44721359549995715</v>
      </c>
      <c r="J32" s="18">
        <v>27</v>
      </c>
      <c r="K32" s="18">
        <v>15</v>
      </c>
      <c r="L32" s="18">
        <v>0</v>
      </c>
      <c r="M32" s="18">
        <v>0</v>
      </c>
      <c r="N32" s="18">
        <v>73</v>
      </c>
      <c r="O32" s="18">
        <v>15</v>
      </c>
      <c r="P32" s="18" t="s">
        <v>19</v>
      </c>
    </row>
    <row r="33" spans="1:16">
      <c r="A33" s="21"/>
      <c r="B33" s="40"/>
      <c r="C33" s="19"/>
      <c r="D33" s="19"/>
      <c r="E33" s="4">
        <v>2</v>
      </c>
      <c r="F33" s="4">
        <v>4</v>
      </c>
      <c r="G33" s="5">
        <f>(F33/D32)*100</f>
        <v>66.666666666666657</v>
      </c>
      <c r="H33" s="42"/>
      <c r="I33" s="42"/>
      <c r="J33" s="19"/>
      <c r="K33" s="19"/>
      <c r="L33" s="19"/>
      <c r="M33" s="19"/>
      <c r="N33" s="19"/>
      <c r="O33" s="19"/>
      <c r="P33" s="19"/>
    </row>
    <row r="34" spans="1:16">
      <c r="A34" s="21"/>
      <c r="B34" s="40"/>
      <c r="C34" s="20"/>
      <c r="D34" s="20"/>
      <c r="E34" s="4">
        <v>3</v>
      </c>
      <c r="F34" s="4">
        <v>0</v>
      </c>
      <c r="G34" s="4">
        <f>(F34/D32)*100</f>
        <v>0</v>
      </c>
      <c r="H34" s="43"/>
      <c r="I34" s="43"/>
      <c r="J34" s="20"/>
      <c r="K34" s="20"/>
      <c r="L34" s="20"/>
      <c r="M34" s="20"/>
      <c r="N34" s="20"/>
      <c r="O34" s="20"/>
      <c r="P34" s="20"/>
    </row>
    <row r="35" spans="1:16">
      <c r="A35" s="21">
        <v>2</v>
      </c>
      <c r="B35" s="40" t="s">
        <v>20</v>
      </c>
      <c r="C35" s="18">
        <v>3</v>
      </c>
      <c r="D35" s="18">
        <v>4</v>
      </c>
      <c r="E35" s="4">
        <v>1</v>
      </c>
      <c r="F35" s="4">
        <v>2</v>
      </c>
      <c r="G35" s="4">
        <f>(F35/D35)*100</f>
        <v>50</v>
      </c>
      <c r="H35" s="41">
        <f>AVERAGE(7,8,7,7,7)</f>
        <v>7.2</v>
      </c>
      <c r="I35" s="41">
        <f>STDEV(7,8,7,7,7)</f>
        <v>0.44721359549996109</v>
      </c>
      <c r="J35" s="18">
        <v>9</v>
      </c>
      <c r="K35" s="18">
        <v>8</v>
      </c>
      <c r="L35" s="18">
        <v>33</v>
      </c>
      <c r="M35" s="18">
        <v>14</v>
      </c>
      <c r="N35" s="18">
        <v>44</v>
      </c>
      <c r="O35" s="18">
        <v>18</v>
      </c>
      <c r="P35" s="18" t="s">
        <v>19</v>
      </c>
    </row>
    <row r="36" spans="1:16">
      <c r="A36" s="21"/>
      <c r="B36" s="40"/>
      <c r="C36" s="19"/>
      <c r="D36" s="19"/>
      <c r="E36" s="4">
        <v>2</v>
      </c>
      <c r="F36" s="4">
        <v>2</v>
      </c>
      <c r="G36" s="4">
        <f>(F36/D35)*100</f>
        <v>50</v>
      </c>
      <c r="H36" s="42"/>
      <c r="I36" s="42"/>
      <c r="J36" s="19"/>
      <c r="K36" s="19"/>
      <c r="L36" s="19"/>
      <c r="M36" s="19"/>
      <c r="N36" s="19"/>
      <c r="O36" s="19"/>
      <c r="P36" s="19"/>
    </row>
    <row r="37" spans="1:16">
      <c r="A37" s="21"/>
      <c r="B37" s="40"/>
      <c r="C37" s="20"/>
      <c r="D37" s="20"/>
      <c r="E37" s="4">
        <v>3</v>
      </c>
      <c r="F37" s="4">
        <v>0</v>
      </c>
      <c r="G37" s="4">
        <v>0</v>
      </c>
      <c r="H37" s="43"/>
      <c r="I37" s="43"/>
      <c r="J37" s="20"/>
      <c r="K37" s="20"/>
      <c r="L37" s="20"/>
      <c r="M37" s="20"/>
      <c r="N37" s="20"/>
      <c r="O37" s="20"/>
      <c r="P37" s="20"/>
    </row>
    <row r="38" spans="1:16">
      <c r="A38" s="21">
        <v>3</v>
      </c>
      <c r="B38" s="40" t="s">
        <v>21</v>
      </c>
      <c r="C38" s="18">
        <v>6</v>
      </c>
      <c r="D38" s="18">
        <v>25</v>
      </c>
      <c r="E38" s="4">
        <v>1</v>
      </c>
      <c r="F38" s="4">
        <v>3</v>
      </c>
      <c r="G38" s="4">
        <f>(3/25)*100</f>
        <v>12</v>
      </c>
      <c r="H38" s="41">
        <f>AVERAGE(33,23,23,30,23)</f>
        <v>26.4</v>
      </c>
      <c r="I38" s="41">
        <f>STDEV(33,23,23,30,23)</f>
        <v>4.7749345545253243</v>
      </c>
      <c r="J38" s="18">
        <v>53</v>
      </c>
      <c r="K38" s="44">
        <v>9</v>
      </c>
      <c r="L38" s="44">
        <v>33</v>
      </c>
      <c r="M38" s="44">
        <v>10</v>
      </c>
      <c r="N38" s="44">
        <v>12</v>
      </c>
      <c r="O38" s="44">
        <v>4</v>
      </c>
      <c r="P38" s="44" t="s">
        <v>22</v>
      </c>
    </row>
    <row r="39" spans="1:16">
      <c r="A39" s="21"/>
      <c r="B39" s="40"/>
      <c r="C39" s="19"/>
      <c r="D39" s="19"/>
      <c r="E39" s="4">
        <v>2</v>
      </c>
      <c r="F39" s="4">
        <v>12</v>
      </c>
      <c r="G39" s="4">
        <f>(12/25)*100</f>
        <v>48</v>
      </c>
      <c r="H39" s="42"/>
      <c r="I39" s="42"/>
      <c r="J39" s="19"/>
      <c r="K39" s="45"/>
      <c r="L39" s="45"/>
      <c r="M39" s="45"/>
      <c r="N39" s="45"/>
      <c r="O39" s="45"/>
      <c r="P39" s="45"/>
    </row>
    <row r="40" spans="1:16">
      <c r="A40" s="21"/>
      <c r="B40" s="40"/>
      <c r="C40" s="20"/>
      <c r="D40" s="20"/>
      <c r="E40" s="4">
        <v>3</v>
      </c>
      <c r="F40" s="4">
        <v>10</v>
      </c>
      <c r="G40" s="4">
        <f>(10/25)*100</f>
        <v>40</v>
      </c>
      <c r="H40" s="43"/>
      <c r="I40" s="43"/>
      <c r="J40" s="20"/>
      <c r="K40" s="46"/>
      <c r="L40" s="46"/>
      <c r="M40" s="46"/>
      <c r="N40" s="46"/>
      <c r="O40" s="46"/>
      <c r="P40" s="46"/>
    </row>
    <row r="41" spans="1:16">
      <c r="A41" s="21">
        <v>4</v>
      </c>
      <c r="B41" s="40" t="s">
        <v>23</v>
      </c>
      <c r="C41" s="18">
        <v>3</v>
      </c>
      <c r="D41" s="18">
        <v>13</v>
      </c>
      <c r="E41" s="4">
        <v>1</v>
      </c>
      <c r="F41" s="4">
        <v>2</v>
      </c>
      <c r="G41" s="5">
        <f>(2/13)*100</f>
        <v>15.384615384615385</v>
      </c>
      <c r="H41" s="41">
        <f>AVERAGE(12,12,12,12,11)</f>
        <v>11.8</v>
      </c>
      <c r="I41" s="41">
        <f>STDEV(12,12,12,12,11)</f>
        <v>0.44721359549994522</v>
      </c>
      <c r="J41" s="18">
        <v>15</v>
      </c>
      <c r="K41" s="44">
        <v>9</v>
      </c>
      <c r="L41" s="44">
        <v>53</v>
      </c>
      <c r="M41" s="44">
        <v>15</v>
      </c>
      <c r="N41" s="44">
        <v>32</v>
      </c>
      <c r="O41" s="44">
        <v>6</v>
      </c>
      <c r="P41" s="44" t="s">
        <v>19</v>
      </c>
    </row>
    <row r="42" spans="1:16">
      <c r="A42" s="21"/>
      <c r="B42" s="40"/>
      <c r="C42" s="19"/>
      <c r="D42" s="19"/>
      <c r="E42" s="4">
        <v>2</v>
      </c>
      <c r="F42" s="4">
        <v>10</v>
      </c>
      <c r="G42" s="5">
        <f>(10/13)*100</f>
        <v>76.923076923076934</v>
      </c>
      <c r="H42" s="42"/>
      <c r="I42" s="42"/>
      <c r="J42" s="19"/>
      <c r="K42" s="45"/>
      <c r="L42" s="45"/>
      <c r="M42" s="45"/>
      <c r="N42" s="45"/>
      <c r="O42" s="45"/>
      <c r="P42" s="45"/>
    </row>
    <row r="43" spans="1:16">
      <c r="A43" s="21"/>
      <c r="B43" s="40"/>
      <c r="C43" s="20"/>
      <c r="D43" s="20"/>
      <c r="E43" s="4">
        <v>3</v>
      </c>
      <c r="F43" s="4">
        <v>1</v>
      </c>
      <c r="G43" s="5">
        <f>(1/13)*100</f>
        <v>7.6923076923076925</v>
      </c>
      <c r="H43" s="43"/>
      <c r="I43" s="43"/>
      <c r="J43" s="20"/>
      <c r="K43" s="46"/>
      <c r="L43" s="46"/>
      <c r="M43" s="46"/>
      <c r="N43" s="46"/>
      <c r="O43" s="46"/>
      <c r="P43" s="46"/>
    </row>
    <row r="44" spans="1:16">
      <c r="A44" s="21">
        <v>5</v>
      </c>
      <c r="B44" s="40" t="s">
        <v>24</v>
      </c>
      <c r="C44" s="18">
        <v>5</v>
      </c>
      <c r="D44" s="18">
        <v>6</v>
      </c>
      <c r="E44" s="4">
        <v>1</v>
      </c>
      <c r="F44" s="4">
        <v>0</v>
      </c>
      <c r="G44" s="4">
        <v>0</v>
      </c>
      <c r="H44" s="41">
        <f>AVERAGE(3,4,4,4,4)</f>
        <v>3.8</v>
      </c>
      <c r="I44" s="41">
        <f>STDEV(3,4,4,4,3)</f>
        <v>0.54772255750516674</v>
      </c>
      <c r="J44" s="18">
        <v>52</v>
      </c>
      <c r="K44" s="44">
        <v>15</v>
      </c>
      <c r="L44" s="44">
        <v>48</v>
      </c>
      <c r="M44" s="44">
        <v>15</v>
      </c>
      <c r="N44" s="44">
        <v>0</v>
      </c>
      <c r="O44" s="44">
        <v>0</v>
      </c>
      <c r="P44" s="44" t="s">
        <v>22</v>
      </c>
    </row>
    <row r="45" spans="1:16">
      <c r="A45" s="21"/>
      <c r="B45" s="40"/>
      <c r="C45" s="19"/>
      <c r="D45" s="19"/>
      <c r="E45" s="4">
        <v>2</v>
      </c>
      <c r="F45" s="4">
        <v>4</v>
      </c>
      <c r="G45" s="5">
        <f>(4/6)*100</f>
        <v>66.666666666666657</v>
      </c>
      <c r="H45" s="42"/>
      <c r="I45" s="42"/>
      <c r="J45" s="19"/>
      <c r="K45" s="45"/>
      <c r="L45" s="45"/>
      <c r="M45" s="45"/>
      <c r="N45" s="45"/>
      <c r="O45" s="45"/>
      <c r="P45" s="45"/>
    </row>
    <row r="46" spans="1:16">
      <c r="A46" s="21"/>
      <c r="B46" s="40"/>
      <c r="C46" s="20"/>
      <c r="D46" s="20"/>
      <c r="E46" s="4">
        <v>3</v>
      </c>
      <c r="F46" s="4">
        <v>2</v>
      </c>
      <c r="G46" s="5">
        <f>(2/6)*100</f>
        <v>33.333333333333329</v>
      </c>
      <c r="H46" s="43"/>
      <c r="I46" s="43"/>
      <c r="J46" s="20"/>
      <c r="K46" s="46"/>
      <c r="L46" s="46"/>
      <c r="M46" s="46"/>
      <c r="N46" s="46"/>
      <c r="O46" s="46"/>
      <c r="P46" s="46"/>
    </row>
    <row r="47" spans="1:16">
      <c r="A47" s="21">
        <v>6</v>
      </c>
      <c r="B47" s="47" t="s">
        <v>25</v>
      </c>
      <c r="C47" s="18">
        <v>6</v>
      </c>
      <c r="D47" s="18">
        <v>7</v>
      </c>
      <c r="E47" s="4">
        <v>1</v>
      </c>
      <c r="F47" s="4">
        <v>2</v>
      </c>
      <c r="G47" s="5">
        <f>(2/7)*100</f>
        <v>28.571428571428569</v>
      </c>
      <c r="H47" s="41">
        <f>AVERAGE(11,12,11,12,11)</f>
        <v>11.4</v>
      </c>
      <c r="I47" s="41">
        <f>STDEV(11,12,11,12,11)</f>
        <v>0.54772255750517651</v>
      </c>
      <c r="J47" s="18">
        <v>18</v>
      </c>
      <c r="K47" s="44">
        <v>6</v>
      </c>
      <c r="L47" s="44">
        <v>41</v>
      </c>
      <c r="M47" s="44">
        <v>19</v>
      </c>
      <c r="N47" s="44">
        <v>38</v>
      </c>
      <c r="O47" s="44">
        <v>17</v>
      </c>
      <c r="P47" s="44" t="s">
        <v>19</v>
      </c>
    </row>
    <row r="48" spans="1:16">
      <c r="A48" s="21"/>
      <c r="B48" s="47"/>
      <c r="C48" s="19"/>
      <c r="D48" s="19"/>
      <c r="E48" s="4">
        <v>2</v>
      </c>
      <c r="F48" s="4">
        <v>3</v>
      </c>
      <c r="G48" s="5">
        <f>(3/7)*100</f>
        <v>42.857142857142854</v>
      </c>
      <c r="H48" s="42"/>
      <c r="I48" s="42"/>
      <c r="J48" s="19"/>
      <c r="K48" s="45"/>
      <c r="L48" s="45"/>
      <c r="M48" s="45"/>
      <c r="N48" s="45"/>
      <c r="O48" s="45"/>
      <c r="P48" s="45"/>
    </row>
    <row r="49" spans="1:19">
      <c r="A49" s="21"/>
      <c r="B49" s="47"/>
      <c r="C49" s="20"/>
      <c r="D49" s="20"/>
      <c r="E49" s="4">
        <v>3</v>
      </c>
      <c r="F49" s="4">
        <v>2</v>
      </c>
      <c r="G49" s="5">
        <f>(2/7)*100</f>
        <v>28.571428571428569</v>
      </c>
      <c r="H49" s="43"/>
      <c r="I49" s="43"/>
      <c r="J49" s="20"/>
      <c r="K49" s="46"/>
      <c r="L49" s="46"/>
      <c r="M49" s="46"/>
      <c r="N49" s="46"/>
      <c r="O49" s="46"/>
      <c r="P49" s="46"/>
    </row>
    <row r="50" spans="1:19">
      <c r="A50" s="27" t="s">
        <v>26</v>
      </c>
      <c r="B50" s="28"/>
      <c r="C50" s="18">
        <f>SUM(C32:C49)</f>
        <v>26</v>
      </c>
      <c r="D50" s="18">
        <f>SUM(D32:D49)</f>
        <v>61</v>
      </c>
      <c r="E50" s="4">
        <v>1</v>
      </c>
      <c r="F50" s="4">
        <f>F32+F35+F38+F41+F44+F47</f>
        <v>11</v>
      </c>
      <c r="G50" s="6">
        <f>(11/61)*100</f>
        <v>18.032786885245901</v>
      </c>
      <c r="H50" s="41">
        <f>SUM(H32:H49)</f>
        <v>63.4</v>
      </c>
      <c r="I50" s="41">
        <f>STDEV(I32:I49)</f>
        <v>1.7510640664248012</v>
      </c>
      <c r="J50" s="41"/>
      <c r="K50" s="18"/>
      <c r="L50" s="18"/>
      <c r="M50" s="18"/>
      <c r="N50" s="18"/>
      <c r="O50" s="18"/>
      <c r="P50" s="18"/>
    </row>
    <row r="51" spans="1:19">
      <c r="A51" s="29"/>
      <c r="B51" s="30"/>
      <c r="C51" s="19"/>
      <c r="D51" s="19"/>
      <c r="E51" s="4">
        <v>2</v>
      </c>
      <c r="F51" s="4">
        <f>F33+F36+F39+F42+F45+F48</f>
        <v>35</v>
      </c>
      <c r="G51" s="6">
        <f>(35/61)*100</f>
        <v>57.377049180327866</v>
      </c>
      <c r="H51" s="42"/>
      <c r="I51" s="42"/>
      <c r="J51" s="42"/>
      <c r="K51" s="19"/>
      <c r="L51" s="19"/>
      <c r="M51" s="19"/>
      <c r="N51" s="19"/>
      <c r="O51" s="19"/>
      <c r="P51" s="19"/>
    </row>
    <row r="52" spans="1:19">
      <c r="A52" s="31"/>
      <c r="B52" s="32"/>
      <c r="C52" s="20"/>
      <c r="D52" s="20"/>
      <c r="E52" s="4">
        <v>3</v>
      </c>
      <c r="F52" s="4">
        <f>F34+F37+F40+F43+F46+F49</f>
        <v>15</v>
      </c>
      <c r="G52" s="6">
        <f>(15/61)*100</f>
        <v>24.590163934426229</v>
      </c>
      <c r="H52" s="43"/>
      <c r="I52" s="43"/>
      <c r="J52" s="43"/>
      <c r="K52" s="20"/>
      <c r="L52" s="20"/>
      <c r="M52" s="20"/>
      <c r="N52" s="20"/>
      <c r="O52" s="20"/>
      <c r="P52" s="20"/>
    </row>
    <row r="55" spans="1:19">
      <c r="A55" s="54" t="s">
        <v>33</v>
      </c>
      <c r="B55" s="54"/>
      <c r="C55" s="54"/>
      <c r="D55" s="54"/>
      <c r="E55" s="54"/>
      <c r="F55" s="54"/>
      <c r="G55" s="54"/>
      <c r="H55" s="54"/>
      <c r="I55" s="54"/>
      <c r="J55" s="54"/>
      <c r="K55" s="54"/>
      <c r="L55" s="54"/>
      <c r="M55" s="54"/>
      <c r="N55" s="54"/>
      <c r="O55" s="54"/>
      <c r="P55" s="54"/>
      <c r="Q55" s="54"/>
      <c r="R55" s="54"/>
      <c r="S55" s="54"/>
    </row>
    <row r="56" spans="1:19">
      <c r="A56" s="21" t="s">
        <v>34</v>
      </c>
      <c r="B56" s="27" t="s">
        <v>2</v>
      </c>
      <c r="C56" s="36"/>
      <c r="D56" s="28"/>
      <c r="E56" s="35" t="s">
        <v>3</v>
      </c>
      <c r="F56" s="36"/>
      <c r="G56" s="28"/>
      <c r="H56" s="21" t="s">
        <v>4</v>
      </c>
      <c r="I56" s="21"/>
      <c r="J56" s="50" t="s">
        <v>35</v>
      </c>
      <c r="K56" s="53"/>
      <c r="L56" s="53"/>
      <c r="M56" s="51"/>
      <c r="N56" s="38" t="s">
        <v>36</v>
      </c>
      <c r="O56" s="50" t="s">
        <v>37</v>
      </c>
      <c r="P56" s="53"/>
      <c r="Q56" s="53"/>
      <c r="R56" s="51"/>
      <c r="S56" s="48" t="s">
        <v>38</v>
      </c>
    </row>
    <row r="57" spans="1:19" ht="45" customHeight="1">
      <c r="A57" s="21"/>
      <c r="B57" s="31"/>
      <c r="C57" s="37"/>
      <c r="D57" s="32"/>
      <c r="E57" s="31"/>
      <c r="F57" s="37"/>
      <c r="G57" s="32"/>
      <c r="H57" s="21"/>
      <c r="I57" s="21"/>
      <c r="J57" s="50" t="s">
        <v>39</v>
      </c>
      <c r="K57" s="51"/>
      <c r="L57" s="50" t="s">
        <v>40</v>
      </c>
      <c r="M57" s="51"/>
      <c r="N57" s="38"/>
      <c r="O57" s="52" t="s">
        <v>41</v>
      </c>
      <c r="P57" s="39"/>
      <c r="Q57" s="39" t="s">
        <v>42</v>
      </c>
      <c r="R57" s="39"/>
      <c r="S57" s="49"/>
    </row>
    <row r="58" spans="1:19" ht="45">
      <c r="A58" s="21"/>
      <c r="B58" s="2" t="s">
        <v>10</v>
      </c>
      <c r="C58" s="3" t="s">
        <v>11</v>
      </c>
      <c r="D58" s="3" t="s">
        <v>12</v>
      </c>
      <c r="E58" s="2" t="s">
        <v>13</v>
      </c>
      <c r="F58" s="3" t="s">
        <v>14</v>
      </c>
      <c r="G58" s="3" t="s">
        <v>43</v>
      </c>
      <c r="H58" s="2" t="s">
        <v>16</v>
      </c>
      <c r="I58" s="2" t="s">
        <v>17</v>
      </c>
      <c r="J58" s="2" t="s">
        <v>16</v>
      </c>
      <c r="K58" s="2" t="s">
        <v>17</v>
      </c>
      <c r="L58" s="2" t="s">
        <v>16</v>
      </c>
      <c r="M58" s="2" t="s">
        <v>17</v>
      </c>
      <c r="N58" s="17"/>
      <c r="O58" s="2" t="s">
        <v>16</v>
      </c>
      <c r="P58" s="2" t="s">
        <v>17</v>
      </c>
      <c r="Q58" s="2" t="s">
        <v>16</v>
      </c>
      <c r="R58" s="2" t="s">
        <v>17</v>
      </c>
      <c r="S58" s="17"/>
    </row>
    <row r="59" spans="1:19">
      <c r="A59" s="21">
        <v>1</v>
      </c>
      <c r="B59" s="22" t="s">
        <v>18</v>
      </c>
      <c r="C59" s="18">
        <v>3</v>
      </c>
      <c r="D59" s="18">
        <v>6</v>
      </c>
      <c r="E59" s="4">
        <v>1</v>
      </c>
      <c r="F59" s="4">
        <v>2</v>
      </c>
      <c r="G59" s="5">
        <f>(F59/D59)*100</f>
        <v>33.333333333333329</v>
      </c>
      <c r="H59" s="41">
        <f>(3+2+3+3+3)/5</f>
        <v>2.8</v>
      </c>
      <c r="I59" s="41">
        <f>STDEV(3,2,3,3,3)</f>
        <v>0.44721359549995715</v>
      </c>
      <c r="J59" s="18">
        <v>1.8</v>
      </c>
      <c r="K59" s="18">
        <v>0.45</v>
      </c>
      <c r="L59" s="18">
        <v>30</v>
      </c>
      <c r="M59" s="18">
        <v>7.45</v>
      </c>
      <c r="N59" s="18" t="s">
        <v>32</v>
      </c>
      <c r="O59" s="18">
        <v>4</v>
      </c>
      <c r="P59" s="18"/>
      <c r="Q59" s="18">
        <v>0</v>
      </c>
      <c r="R59" s="18"/>
      <c r="S59" s="18" t="s">
        <v>32</v>
      </c>
    </row>
    <row r="60" spans="1:19">
      <c r="A60" s="21"/>
      <c r="B60" s="22"/>
      <c r="C60" s="19"/>
      <c r="D60" s="19"/>
      <c r="E60" s="4">
        <v>2</v>
      </c>
      <c r="F60" s="4">
        <v>4</v>
      </c>
      <c r="G60" s="5">
        <f>(F60/D59)*100</f>
        <v>66.666666666666657</v>
      </c>
      <c r="H60" s="42"/>
      <c r="I60" s="42"/>
      <c r="J60" s="19"/>
      <c r="K60" s="19"/>
      <c r="L60" s="19"/>
      <c r="M60" s="19"/>
      <c r="N60" s="19"/>
      <c r="O60" s="19"/>
      <c r="P60" s="19"/>
      <c r="Q60" s="19"/>
      <c r="R60" s="19"/>
      <c r="S60" s="19"/>
    </row>
    <row r="61" spans="1:19">
      <c r="A61" s="21"/>
      <c r="B61" s="23"/>
      <c r="C61" s="20"/>
      <c r="D61" s="20"/>
      <c r="E61" s="4">
        <v>3</v>
      </c>
      <c r="F61" s="4">
        <v>0</v>
      </c>
      <c r="G61" s="4">
        <f>(F61/D59)*100</f>
        <v>0</v>
      </c>
      <c r="H61" s="43"/>
      <c r="I61" s="43"/>
      <c r="J61" s="20"/>
      <c r="K61" s="20"/>
      <c r="L61" s="20"/>
      <c r="M61" s="20"/>
      <c r="N61" s="20"/>
      <c r="O61" s="20"/>
      <c r="P61" s="20"/>
      <c r="Q61" s="20"/>
      <c r="R61" s="20"/>
      <c r="S61" s="20"/>
    </row>
    <row r="62" spans="1:19">
      <c r="A62" s="21">
        <v>2</v>
      </c>
      <c r="B62" s="22" t="s">
        <v>20</v>
      </c>
      <c r="C62" s="18">
        <v>3</v>
      </c>
      <c r="D62" s="18">
        <v>4</v>
      </c>
      <c r="E62" s="4">
        <v>1</v>
      </c>
      <c r="F62" s="4">
        <v>2</v>
      </c>
      <c r="G62" s="4">
        <f>(F62/D62)*100</f>
        <v>50</v>
      </c>
      <c r="H62" s="41">
        <f>AVERAGE(7,8,7,7,7)</f>
        <v>7.2</v>
      </c>
      <c r="I62" s="41">
        <f>STDEV(7,8,7,7,7)</f>
        <v>0.44721359549996109</v>
      </c>
      <c r="J62" s="18">
        <v>2.4</v>
      </c>
      <c r="K62" s="18">
        <v>0.55000000000000004</v>
      </c>
      <c r="L62" s="18">
        <v>60</v>
      </c>
      <c r="M62" s="18">
        <v>13.69</v>
      </c>
      <c r="N62" s="18" t="s">
        <v>19</v>
      </c>
      <c r="O62" s="18">
        <v>11</v>
      </c>
      <c r="P62" s="18"/>
      <c r="Q62" s="18">
        <v>0.42</v>
      </c>
      <c r="R62" s="18"/>
      <c r="S62" s="18" t="s">
        <v>32</v>
      </c>
    </row>
    <row r="63" spans="1:19">
      <c r="A63" s="21"/>
      <c r="B63" s="22"/>
      <c r="C63" s="19"/>
      <c r="D63" s="19"/>
      <c r="E63" s="4">
        <v>2</v>
      </c>
      <c r="F63" s="4">
        <v>2</v>
      </c>
      <c r="G63" s="4">
        <f>(F63/D62)*100</f>
        <v>50</v>
      </c>
      <c r="H63" s="42"/>
      <c r="I63" s="42"/>
      <c r="J63" s="19"/>
      <c r="K63" s="19"/>
      <c r="L63" s="19"/>
      <c r="M63" s="19"/>
      <c r="N63" s="19"/>
      <c r="O63" s="19"/>
      <c r="P63" s="19"/>
      <c r="Q63" s="19"/>
      <c r="R63" s="19"/>
      <c r="S63" s="19"/>
    </row>
    <row r="64" spans="1:19">
      <c r="A64" s="21"/>
      <c r="B64" s="23"/>
      <c r="C64" s="20"/>
      <c r="D64" s="20"/>
      <c r="E64" s="4">
        <v>3</v>
      </c>
      <c r="F64" s="4">
        <v>0</v>
      </c>
      <c r="G64" s="4">
        <v>0</v>
      </c>
      <c r="H64" s="43"/>
      <c r="I64" s="43"/>
      <c r="J64" s="20"/>
      <c r="K64" s="20"/>
      <c r="L64" s="20"/>
      <c r="M64" s="20"/>
      <c r="N64" s="20"/>
      <c r="O64" s="20"/>
      <c r="P64" s="20"/>
      <c r="Q64" s="20"/>
      <c r="R64" s="20"/>
      <c r="S64" s="20"/>
    </row>
    <row r="65" spans="1:19">
      <c r="A65" s="21">
        <v>3</v>
      </c>
      <c r="B65" s="22" t="s">
        <v>21</v>
      </c>
      <c r="C65" s="18">
        <v>6</v>
      </c>
      <c r="D65" s="18">
        <v>25</v>
      </c>
      <c r="E65" s="4">
        <v>1</v>
      </c>
      <c r="F65" s="4">
        <v>3</v>
      </c>
      <c r="G65" s="4">
        <f>(3/25)*100</f>
        <v>12</v>
      </c>
      <c r="H65" s="41">
        <f>AVERAGE(33,23,23,30,23)</f>
        <v>26.4</v>
      </c>
      <c r="I65" s="41">
        <f>STDEV(33,23,23,30,23)</f>
        <v>4.7749345545253243</v>
      </c>
      <c r="J65" s="18">
        <v>9.6</v>
      </c>
      <c r="K65" s="18">
        <v>1.52</v>
      </c>
      <c r="L65" s="18">
        <v>38.4</v>
      </c>
      <c r="M65" s="18">
        <v>6.07</v>
      </c>
      <c r="N65" s="18" t="s">
        <v>32</v>
      </c>
      <c r="O65" s="18">
        <v>42</v>
      </c>
      <c r="P65" s="18"/>
      <c r="Q65" s="18">
        <v>0.77</v>
      </c>
      <c r="R65" s="18"/>
      <c r="S65" s="18" t="s">
        <v>19</v>
      </c>
    </row>
    <row r="66" spans="1:19">
      <c r="A66" s="21"/>
      <c r="B66" s="22"/>
      <c r="C66" s="19"/>
      <c r="D66" s="19"/>
      <c r="E66" s="4">
        <v>2</v>
      </c>
      <c r="F66" s="4">
        <v>12</v>
      </c>
      <c r="G66" s="4">
        <f>(12/25)*100</f>
        <v>48</v>
      </c>
      <c r="H66" s="42"/>
      <c r="I66" s="42"/>
      <c r="J66" s="19"/>
      <c r="K66" s="19"/>
      <c r="L66" s="19"/>
      <c r="M66" s="19"/>
      <c r="N66" s="19"/>
      <c r="O66" s="19"/>
      <c r="P66" s="19"/>
      <c r="Q66" s="19"/>
      <c r="R66" s="19"/>
      <c r="S66" s="19"/>
    </row>
    <row r="67" spans="1:19">
      <c r="A67" s="21"/>
      <c r="B67" s="23"/>
      <c r="C67" s="20"/>
      <c r="D67" s="20"/>
      <c r="E67" s="4">
        <v>3</v>
      </c>
      <c r="F67" s="4">
        <v>10</v>
      </c>
      <c r="G67" s="4">
        <f>(10/25)*100</f>
        <v>40</v>
      </c>
      <c r="H67" s="43"/>
      <c r="I67" s="43"/>
      <c r="J67" s="20"/>
      <c r="K67" s="20"/>
      <c r="L67" s="20"/>
      <c r="M67" s="20"/>
      <c r="N67" s="20"/>
      <c r="O67" s="20"/>
      <c r="P67" s="20"/>
      <c r="Q67" s="20"/>
      <c r="R67" s="20"/>
      <c r="S67" s="20"/>
    </row>
    <row r="68" spans="1:19">
      <c r="A68" s="21">
        <v>4</v>
      </c>
      <c r="B68" s="33" t="s">
        <v>44</v>
      </c>
      <c r="C68" s="18">
        <v>3</v>
      </c>
      <c r="D68" s="18">
        <v>13</v>
      </c>
      <c r="E68" s="4">
        <v>1</v>
      </c>
      <c r="F68" s="4">
        <v>2</v>
      </c>
      <c r="G68" s="5">
        <f>(2/13)*100</f>
        <v>15.384615384615385</v>
      </c>
      <c r="H68" s="41">
        <f>AVERAGE(12,12,12,12,11)</f>
        <v>11.8</v>
      </c>
      <c r="I68" s="41">
        <f>STDEV(12,12,12,12,11)</f>
        <v>0.44721359549994522</v>
      </c>
      <c r="J68" s="18">
        <v>4.8</v>
      </c>
      <c r="K68" s="18">
        <v>0.84</v>
      </c>
      <c r="L68" s="18">
        <v>36.92</v>
      </c>
      <c r="M68" s="18">
        <v>6.44</v>
      </c>
      <c r="N68" s="18" t="s">
        <v>32</v>
      </c>
      <c r="O68" s="18">
        <v>19</v>
      </c>
      <c r="P68" s="18"/>
      <c r="Q68" s="18">
        <v>0.92</v>
      </c>
      <c r="R68" s="18"/>
      <c r="S68" s="18" t="s">
        <v>19</v>
      </c>
    </row>
    <row r="69" spans="1:19">
      <c r="A69" s="21"/>
      <c r="B69" s="22"/>
      <c r="C69" s="19"/>
      <c r="D69" s="19"/>
      <c r="E69" s="4">
        <v>2</v>
      </c>
      <c r="F69" s="4">
        <v>10</v>
      </c>
      <c r="G69" s="5">
        <f>(10/13)*100</f>
        <v>76.923076923076934</v>
      </c>
      <c r="H69" s="42"/>
      <c r="I69" s="42"/>
      <c r="J69" s="19"/>
      <c r="K69" s="19"/>
      <c r="L69" s="19"/>
      <c r="M69" s="19"/>
      <c r="N69" s="19"/>
      <c r="O69" s="19"/>
      <c r="P69" s="19"/>
      <c r="Q69" s="19"/>
      <c r="R69" s="19"/>
      <c r="S69" s="19"/>
    </row>
    <row r="70" spans="1:19">
      <c r="A70" s="21"/>
      <c r="B70" s="23"/>
      <c r="C70" s="20"/>
      <c r="D70" s="20"/>
      <c r="E70" s="4">
        <v>3</v>
      </c>
      <c r="F70" s="4">
        <v>1</v>
      </c>
      <c r="G70" s="5">
        <f>(1/13)*100</f>
        <v>7.6923076923076925</v>
      </c>
      <c r="H70" s="43"/>
      <c r="I70" s="43"/>
      <c r="J70" s="20"/>
      <c r="K70" s="20"/>
      <c r="L70" s="20"/>
      <c r="M70" s="20"/>
      <c r="N70" s="20"/>
      <c r="O70" s="20"/>
      <c r="P70" s="20"/>
      <c r="Q70" s="20"/>
      <c r="R70" s="20"/>
      <c r="S70" s="20"/>
    </row>
    <row r="71" spans="1:19">
      <c r="A71" s="21">
        <v>5</v>
      </c>
      <c r="B71" s="22" t="s">
        <v>24</v>
      </c>
      <c r="C71" s="18">
        <v>5</v>
      </c>
      <c r="D71" s="18">
        <v>6</v>
      </c>
      <c r="E71" s="4">
        <v>1</v>
      </c>
      <c r="F71" s="4">
        <v>0</v>
      </c>
      <c r="G71" s="4">
        <v>0</v>
      </c>
      <c r="H71" s="41">
        <f>AVERAGE(3,4,4,4,4)</f>
        <v>3.8</v>
      </c>
      <c r="I71" s="41">
        <f>STDEV(3,4,4,4,3)</f>
        <v>0.54772255750516674</v>
      </c>
      <c r="J71" s="18">
        <v>3</v>
      </c>
      <c r="K71" s="18">
        <v>0</v>
      </c>
      <c r="L71" s="18">
        <v>50</v>
      </c>
      <c r="M71" s="18">
        <v>0</v>
      </c>
      <c r="N71" s="18" t="s">
        <v>19</v>
      </c>
      <c r="O71" s="18">
        <v>6</v>
      </c>
      <c r="P71" s="18"/>
      <c r="Q71" s="18">
        <v>0.67</v>
      </c>
      <c r="R71" s="18"/>
      <c r="S71" s="18" t="s">
        <v>22</v>
      </c>
    </row>
    <row r="72" spans="1:19">
      <c r="A72" s="21"/>
      <c r="B72" s="22"/>
      <c r="C72" s="19"/>
      <c r="D72" s="19"/>
      <c r="E72" s="4">
        <v>2</v>
      </c>
      <c r="F72" s="4">
        <v>4</v>
      </c>
      <c r="G72" s="5">
        <f>(4/6)*100</f>
        <v>66.666666666666657</v>
      </c>
      <c r="H72" s="42"/>
      <c r="I72" s="42"/>
      <c r="J72" s="19"/>
      <c r="K72" s="19"/>
      <c r="L72" s="19"/>
      <c r="M72" s="19"/>
      <c r="N72" s="19"/>
      <c r="O72" s="19"/>
      <c r="P72" s="19"/>
      <c r="Q72" s="19"/>
      <c r="R72" s="19"/>
      <c r="S72" s="19"/>
    </row>
    <row r="73" spans="1:19">
      <c r="A73" s="21"/>
      <c r="B73" s="23"/>
      <c r="C73" s="20"/>
      <c r="D73" s="20"/>
      <c r="E73" s="4">
        <v>3</v>
      </c>
      <c r="F73" s="4">
        <v>2</v>
      </c>
      <c r="G73" s="5">
        <f>(2/6)*100</f>
        <v>33.333333333333329</v>
      </c>
      <c r="H73" s="43"/>
      <c r="I73" s="43"/>
      <c r="J73" s="20"/>
      <c r="K73" s="20"/>
      <c r="L73" s="20"/>
      <c r="M73" s="20"/>
      <c r="N73" s="20"/>
      <c r="O73" s="20"/>
      <c r="P73" s="20"/>
      <c r="Q73" s="20"/>
      <c r="R73" s="20"/>
      <c r="S73" s="20"/>
    </row>
    <row r="74" spans="1:19">
      <c r="A74" s="21">
        <v>6</v>
      </c>
      <c r="B74" s="33" t="s">
        <v>25</v>
      </c>
      <c r="C74" s="18">
        <v>6</v>
      </c>
      <c r="D74" s="18">
        <v>7</v>
      </c>
      <c r="E74" s="4">
        <v>1</v>
      </c>
      <c r="F74" s="4">
        <v>2</v>
      </c>
      <c r="G74" s="5">
        <f>(2/7)*100</f>
        <v>28.571428571428569</v>
      </c>
      <c r="H74" s="41">
        <f>AVERAGE(11,12,11,12,11)</f>
        <v>11.4</v>
      </c>
      <c r="I74" s="41">
        <f>STDEV(11,12,11,12,11)</f>
        <v>0.54772255750517651</v>
      </c>
      <c r="J74" s="18">
        <v>3.8</v>
      </c>
      <c r="K74" s="18">
        <v>0.45</v>
      </c>
      <c r="L74" s="18">
        <v>54.29</v>
      </c>
      <c r="M74" s="18">
        <v>6.39</v>
      </c>
      <c r="N74" s="18" t="s">
        <v>19</v>
      </c>
      <c r="O74" s="18">
        <v>18</v>
      </c>
      <c r="P74" s="18"/>
      <c r="Q74" s="18">
        <v>0.83</v>
      </c>
      <c r="R74" s="18"/>
      <c r="S74" s="18" t="s">
        <v>19</v>
      </c>
    </row>
    <row r="75" spans="1:19">
      <c r="A75" s="21"/>
      <c r="B75" s="33"/>
      <c r="C75" s="19"/>
      <c r="D75" s="19"/>
      <c r="E75" s="4">
        <v>2</v>
      </c>
      <c r="F75" s="4">
        <v>3</v>
      </c>
      <c r="G75" s="5">
        <f>(3/7)*100</f>
        <v>42.857142857142854</v>
      </c>
      <c r="H75" s="42"/>
      <c r="I75" s="42"/>
      <c r="J75" s="19"/>
      <c r="K75" s="19"/>
      <c r="L75" s="19"/>
      <c r="M75" s="19"/>
      <c r="N75" s="19"/>
      <c r="O75" s="19"/>
      <c r="P75" s="19"/>
      <c r="Q75" s="19"/>
      <c r="R75" s="19"/>
      <c r="S75" s="19"/>
    </row>
    <row r="76" spans="1:19">
      <c r="A76" s="21"/>
      <c r="B76" s="34"/>
      <c r="C76" s="20"/>
      <c r="D76" s="20"/>
      <c r="E76" s="4">
        <v>3</v>
      </c>
      <c r="F76" s="4">
        <v>2</v>
      </c>
      <c r="G76" s="5">
        <f>(2/7)*100</f>
        <v>28.571428571428569</v>
      </c>
      <c r="H76" s="43"/>
      <c r="I76" s="43"/>
      <c r="J76" s="20"/>
      <c r="K76" s="20"/>
      <c r="L76" s="20"/>
      <c r="M76" s="20"/>
      <c r="N76" s="20"/>
      <c r="O76" s="20"/>
      <c r="P76" s="20"/>
      <c r="Q76" s="20"/>
      <c r="R76" s="20"/>
      <c r="S76" s="20"/>
    </row>
    <row r="77" spans="1:19">
      <c r="A77" s="27" t="s">
        <v>26</v>
      </c>
      <c r="B77" s="28"/>
      <c r="C77" s="18">
        <f>SUM(C59:C76)</f>
        <v>26</v>
      </c>
      <c r="D77" s="18">
        <f>SUM(D59:D76)</f>
        <v>61</v>
      </c>
      <c r="E77" s="4">
        <v>1</v>
      </c>
      <c r="F77" s="4">
        <f>F59+F62+F65+F68+F71+F74</f>
        <v>11</v>
      </c>
      <c r="G77" s="6">
        <f>(11/61)*100</f>
        <v>18.032786885245901</v>
      </c>
      <c r="H77" s="41">
        <f>SUM(H59:H76)</f>
        <v>63.4</v>
      </c>
      <c r="I77" s="41">
        <f>STDEV(I59:I76)</f>
        <v>1.7510640664248012</v>
      </c>
      <c r="J77" s="18"/>
      <c r="K77" s="18"/>
      <c r="L77" s="18"/>
      <c r="M77" s="18"/>
      <c r="N77" s="18"/>
      <c r="O77" s="18"/>
      <c r="P77" s="18"/>
      <c r="Q77" s="18"/>
      <c r="R77" s="18"/>
      <c r="S77" s="18"/>
    </row>
    <row r="78" spans="1:19">
      <c r="A78" s="29"/>
      <c r="B78" s="30"/>
      <c r="C78" s="19"/>
      <c r="D78" s="19"/>
      <c r="E78" s="4">
        <v>2</v>
      </c>
      <c r="F78" s="4">
        <f>F60+F63+F66+F69+F72+F75</f>
        <v>35</v>
      </c>
      <c r="G78" s="6">
        <f>(35/61)*100</f>
        <v>57.377049180327866</v>
      </c>
      <c r="H78" s="42"/>
      <c r="I78" s="42"/>
      <c r="J78" s="19"/>
      <c r="K78" s="19"/>
      <c r="L78" s="19"/>
      <c r="M78" s="19"/>
      <c r="N78" s="19"/>
      <c r="O78" s="19"/>
      <c r="P78" s="19"/>
      <c r="Q78" s="19"/>
      <c r="R78" s="19"/>
      <c r="S78" s="19"/>
    </row>
    <row r="79" spans="1:19">
      <c r="A79" s="31"/>
      <c r="B79" s="32"/>
      <c r="C79" s="20"/>
      <c r="D79" s="20"/>
      <c r="E79" s="4">
        <v>3</v>
      </c>
      <c r="F79" s="4">
        <f>F61+F64+F67+F70+F73+F76</f>
        <v>15</v>
      </c>
      <c r="G79" s="6">
        <f>(15/61)*100</f>
        <v>24.590163934426229</v>
      </c>
      <c r="H79" s="43"/>
      <c r="I79" s="43"/>
      <c r="J79" s="20"/>
      <c r="K79" s="20"/>
      <c r="L79" s="20"/>
      <c r="M79" s="20"/>
      <c r="N79" s="20"/>
      <c r="O79" s="20"/>
      <c r="P79" s="20"/>
      <c r="Q79" s="20"/>
      <c r="R79" s="20"/>
      <c r="S79" s="20"/>
    </row>
  </sheetData>
  <mergeCells count="277">
    <mergeCell ref="A3:J3"/>
    <mergeCell ref="A1:J1"/>
    <mergeCell ref="R77:R79"/>
    <mergeCell ref="S77:S79"/>
    <mergeCell ref="A55:S55"/>
    <mergeCell ref="A28:P28"/>
    <mergeCell ref="L77:L79"/>
    <mergeCell ref="M77:M79"/>
    <mergeCell ref="N77:N79"/>
    <mergeCell ref="O77:O79"/>
    <mergeCell ref="P77:P79"/>
    <mergeCell ref="Q77:Q79"/>
    <mergeCell ref="Q74:Q76"/>
    <mergeCell ref="R74:R76"/>
    <mergeCell ref="S74:S76"/>
    <mergeCell ref="A77:B79"/>
    <mergeCell ref="C77:C79"/>
    <mergeCell ref="D77:D79"/>
    <mergeCell ref="H77:H79"/>
    <mergeCell ref="I77:I79"/>
    <mergeCell ref="J77:J79"/>
    <mergeCell ref="K77:K79"/>
    <mergeCell ref="K74:K76"/>
    <mergeCell ref="L74:L76"/>
    <mergeCell ref="M74:M76"/>
    <mergeCell ref="N74:N76"/>
    <mergeCell ref="O74:O76"/>
    <mergeCell ref="P74:P76"/>
    <mergeCell ref="Q71:Q73"/>
    <mergeCell ref="R71:R73"/>
    <mergeCell ref="S71:S73"/>
    <mergeCell ref="A74:A76"/>
    <mergeCell ref="B74:B76"/>
    <mergeCell ref="C74:C76"/>
    <mergeCell ref="D74:D76"/>
    <mergeCell ref="H74:H76"/>
    <mergeCell ref="I74:I76"/>
    <mergeCell ref="J74:J76"/>
    <mergeCell ref="K71:K73"/>
    <mergeCell ref="L71:L73"/>
    <mergeCell ref="M71:M73"/>
    <mergeCell ref="N71:N73"/>
    <mergeCell ref="O71:O73"/>
    <mergeCell ref="P71:P73"/>
    <mergeCell ref="A71:A73"/>
    <mergeCell ref="B71:B73"/>
    <mergeCell ref="C71:C73"/>
    <mergeCell ref="D71:D73"/>
    <mergeCell ref="H71:H73"/>
    <mergeCell ref="I71:I73"/>
    <mergeCell ref="J71:J73"/>
    <mergeCell ref="K68:K70"/>
    <mergeCell ref="L68:L70"/>
    <mergeCell ref="Q65:Q67"/>
    <mergeCell ref="R65:R67"/>
    <mergeCell ref="S65:S67"/>
    <mergeCell ref="A68:A70"/>
    <mergeCell ref="B68:B70"/>
    <mergeCell ref="C68:C70"/>
    <mergeCell ref="D68:D70"/>
    <mergeCell ref="H68:H70"/>
    <mergeCell ref="I68:I70"/>
    <mergeCell ref="J68:J70"/>
    <mergeCell ref="K65:K67"/>
    <mergeCell ref="L65:L67"/>
    <mergeCell ref="M65:M67"/>
    <mergeCell ref="N65:N67"/>
    <mergeCell ref="O65:O67"/>
    <mergeCell ref="P65:P67"/>
    <mergeCell ref="Q68:Q70"/>
    <mergeCell ref="R68:R70"/>
    <mergeCell ref="S68:S70"/>
    <mergeCell ref="M68:M70"/>
    <mergeCell ref="N68:N70"/>
    <mergeCell ref="O68:O70"/>
    <mergeCell ref="P68:P70"/>
    <mergeCell ref="A65:A67"/>
    <mergeCell ref="B65:B67"/>
    <mergeCell ref="C65:C67"/>
    <mergeCell ref="D65:D67"/>
    <mergeCell ref="H65:H67"/>
    <mergeCell ref="I65:I67"/>
    <mergeCell ref="J65:J67"/>
    <mergeCell ref="K62:K64"/>
    <mergeCell ref="L62:L64"/>
    <mergeCell ref="Q59:Q61"/>
    <mergeCell ref="R59:R61"/>
    <mergeCell ref="S59:S61"/>
    <mergeCell ref="A62:A64"/>
    <mergeCell ref="B62:B64"/>
    <mergeCell ref="C62:C64"/>
    <mergeCell ref="D62:D64"/>
    <mergeCell ref="H62:H64"/>
    <mergeCell ref="I62:I64"/>
    <mergeCell ref="J62:J64"/>
    <mergeCell ref="K59:K61"/>
    <mergeCell ref="L59:L61"/>
    <mergeCell ref="M59:M61"/>
    <mergeCell ref="N59:N61"/>
    <mergeCell ref="O59:O61"/>
    <mergeCell ref="P59:P61"/>
    <mergeCell ref="Q62:Q64"/>
    <mergeCell ref="R62:R64"/>
    <mergeCell ref="S62:S64"/>
    <mergeCell ref="M62:M64"/>
    <mergeCell ref="N62:N64"/>
    <mergeCell ref="O62:O64"/>
    <mergeCell ref="P62:P64"/>
    <mergeCell ref="A59:A61"/>
    <mergeCell ref="B59:B61"/>
    <mergeCell ref="C59:C61"/>
    <mergeCell ref="D59:D61"/>
    <mergeCell ref="H59:H61"/>
    <mergeCell ref="I59:I61"/>
    <mergeCell ref="J59:J61"/>
    <mergeCell ref="A56:A58"/>
    <mergeCell ref="B56:D57"/>
    <mergeCell ref="E56:G57"/>
    <mergeCell ref="H56:I57"/>
    <mergeCell ref="J56:M56"/>
    <mergeCell ref="S56:S57"/>
    <mergeCell ref="J57:K57"/>
    <mergeCell ref="K50:K52"/>
    <mergeCell ref="L50:L52"/>
    <mergeCell ref="M50:M52"/>
    <mergeCell ref="N50:N52"/>
    <mergeCell ref="O50:O52"/>
    <mergeCell ref="P50:P52"/>
    <mergeCell ref="M47:M49"/>
    <mergeCell ref="N47:N49"/>
    <mergeCell ref="O47:O49"/>
    <mergeCell ref="P47:P49"/>
    <mergeCell ref="L57:M57"/>
    <mergeCell ref="O57:P57"/>
    <mergeCell ref="Q57:R57"/>
    <mergeCell ref="N56:N57"/>
    <mergeCell ref="O56:R56"/>
    <mergeCell ref="A50:B52"/>
    <mergeCell ref="C50:C52"/>
    <mergeCell ref="D50:D52"/>
    <mergeCell ref="H50:H52"/>
    <mergeCell ref="I50:I52"/>
    <mergeCell ref="J50:J52"/>
    <mergeCell ref="P44:P46"/>
    <mergeCell ref="A47:A49"/>
    <mergeCell ref="B47:B49"/>
    <mergeCell ref="C47:C49"/>
    <mergeCell ref="D47:D49"/>
    <mergeCell ref="H47:H49"/>
    <mergeCell ref="I47:I49"/>
    <mergeCell ref="J47:J49"/>
    <mergeCell ref="K47:K49"/>
    <mergeCell ref="L47:L49"/>
    <mergeCell ref="J44:J46"/>
    <mergeCell ref="K44:K46"/>
    <mergeCell ref="L44:L46"/>
    <mergeCell ref="M44:M46"/>
    <mergeCell ref="N44:N46"/>
    <mergeCell ref="O44:O46"/>
    <mergeCell ref="M41:M43"/>
    <mergeCell ref="N41:N43"/>
    <mergeCell ref="O41:O43"/>
    <mergeCell ref="P41:P43"/>
    <mergeCell ref="A44:A46"/>
    <mergeCell ref="B44:B46"/>
    <mergeCell ref="C44:C46"/>
    <mergeCell ref="D44:D46"/>
    <mergeCell ref="H44:H46"/>
    <mergeCell ref="I44:I46"/>
    <mergeCell ref="A41:A43"/>
    <mergeCell ref="B41:B43"/>
    <mergeCell ref="C41:C43"/>
    <mergeCell ref="D41:D43"/>
    <mergeCell ref="H41:H43"/>
    <mergeCell ref="I41:I43"/>
    <mergeCell ref="J41:J43"/>
    <mergeCell ref="K41:K43"/>
    <mergeCell ref="L41:L43"/>
    <mergeCell ref="O35:O37"/>
    <mergeCell ref="P35:P37"/>
    <mergeCell ref="A38:A40"/>
    <mergeCell ref="B38:B40"/>
    <mergeCell ref="C38:C40"/>
    <mergeCell ref="D38:D40"/>
    <mergeCell ref="H38:H40"/>
    <mergeCell ref="I38:I40"/>
    <mergeCell ref="P38:P40"/>
    <mergeCell ref="J38:J40"/>
    <mergeCell ref="K38:K40"/>
    <mergeCell ref="L38:L40"/>
    <mergeCell ref="M38:M40"/>
    <mergeCell ref="N38:N40"/>
    <mergeCell ref="O38:O40"/>
    <mergeCell ref="P32:P34"/>
    <mergeCell ref="A35:A37"/>
    <mergeCell ref="B35:B37"/>
    <mergeCell ref="C35:C37"/>
    <mergeCell ref="D35:D37"/>
    <mergeCell ref="H35:H37"/>
    <mergeCell ref="I35:I37"/>
    <mergeCell ref="J35:J37"/>
    <mergeCell ref="K35:K37"/>
    <mergeCell ref="L35:L37"/>
    <mergeCell ref="J32:J34"/>
    <mergeCell ref="K32:K34"/>
    <mergeCell ref="L32:L34"/>
    <mergeCell ref="M32:M34"/>
    <mergeCell ref="N32:N34"/>
    <mergeCell ref="O32:O34"/>
    <mergeCell ref="A32:A34"/>
    <mergeCell ref="B32:B34"/>
    <mergeCell ref="C32:C34"/>
    <mergeCell ref="D32:D34"/>
    <mergeCell ref="H32:H34"/>
    <mergeCell ref="I32:I34"/>
    <mergeCell ref="M35:M37"/>
    <mergeCell ref="N35:N37"/>
    <mergeCell ref="A29:A31"/>
    <mergeCell ref="B29:D30"/>
    <mergeCell ref="E29:G30"/>
    <mergeCell ref="H29:I30"/>
    <mergeCell ref="J29:O29"/>
    <mergeCell ref="P29:P31"/>
    <mergeCell ref="J30:K30"/>
    <mergeCell ref="L30:M30"/>
    <mergeCell ref="N30:O30"/>
    <mergeCell ref="A24:B26"/>
    <mergeCell ref="C24:C26"/>
    <mergeCell ref="D24:D26"/>
    <mergeCell ref="H24:H26"/>
    <mergeCell ref="I24:I26"/>
    <mergeCell ref="J24:J26"/>
    <mergeCell ref="A21:A23"/>
    <mergeCell ref="B21:B23"/>
    <mergeCell ref="C21:C23"/>
    <mergeCell ref="D21:D23"/>
    <mergeCell ref="H21:H23"/>
    <mergeCell ref="I21:I23"/>
    <mergeCell ref="H12:H14"/>
    <mergeCell ref="I12:I14"/>
    <mergeCell ref="J12:J14"/>
    <mergeCell ref="A18:A20"/>
    <mergeCell ref="B18:B20"/>
    <mergeCell ref="C18:C20"/>
    <mergeCell ref="D18:D20"/>
    <mergeCell ref="H18:H20"/>
    <mergeCell ref="I18:I20"/>
    <mergeCell ref="A15:A17"/>
    <mergeCell ref="B15:B17"/>
    <mergeCell ref="C15:C17"/>
    <mergeCell ref="D15:D17"/>
    <mergeCell ref="H15:H17"/>
    <mergeCell ref="I15:I17"/>
    <mergeCell ref="J18:J20"/>
    <mergeCell ref="J21:J23"/>
    <mergeCell ref="J15:J17"/>
    <mergeCell ref="J6:J8"/>
    <mergeCell ref="A9:A11"/>
    <mergeCell ref="B9:B11"/>
    <mergeCell ref="C9:C11"/>
    <mergeCell ref="D9:D11"/>
    <mergeCell ref="A4:A5"/>
    <mergeCell ref="E4:G4"/>
    <mergeCell ref="H4:I4"/>
    <mergeCell ref="A6:A8"/>
    <mergeCell ref="B6:B8"/>
    <mergeCell ref="C6:C8"/>
    <mergeCell ref="D6:D8"/>
    <mergeCell ref="H6:H8"/>
    <mergeCell ref="I6:I8"/>
    <mergeCell ref="H9:H11"/>
    <mergeCell ref="I9:I11"/>
    <mergeCell ref="J9:J11"/>
    <mergeCell ref="A12:A14"/>
    <mergeCell ref="B12:B14"/>
    <mergeCell ref="C12:C14"/>
    <mergeCell ref="D12:D14"/>
  </mergeCells>
  <pageMargins left="0.7" right="0.7" top="0.75" bottom="0.75" header="0.3" footer="0.3"/>
  <pageSetup paperSize="9" scale="56" orientation="landscape" r:id="rId1"/>
  <rowBreaks count="1" manualBreakCount="1">
    <brk id="5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Appendix 6</vt:lpstr>
      <vt:lpstr>'Appendix 6'!Print_Area</vt:lpstr>
    </vt:vector>
  </TitlesOfParts>
  <Company>La Trobe University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gtshering</dc:creator>
  <cp:lastModifiedBy>Gembo Tshering</cp:lastModifiedBy>
  <cp:lastPrinted>2012-04-16T01:45:59Z</cp:lastPrinted>
  <dcterms:created xsi:type="dcterms:W3CDTF">2011-11-28T03:27:38Z</dcterms:created>
  <dcterms:modified xsi:type="dcterms:W3CDTF">2012-04-25T04:42:03Z</dcterms:modified>
</cp:coreProperties>
</file>